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ad\Desktop\"/>
    </mc:Choice>
  </mc:AlternateContent>
  <xr:revisionPtr revIDLastSave="0" documentId="13_ncr:1_{51BF34E7-EBAF-4321-88A5-AC046E7DA5E2}" xr6:coauthVersionLast="47" xr6:coauthVersionMax="47" xr10:uidLastSave="{00000000-0000-0000-0000-000000000000}"/>
  <workbookProtection workbookAlgorithmName="SHA-512" workbookHashValue="QIGAUpQoHR2eqxjSx8WnBgPsshS8Y+d701RfTi8WGa5ljyRwN4DgjhEQiGZRuVnGwh1156yGY8LnyAVTeo3eMQ==" workbookSaltValue="+2hnc7CmOgjEWrpf+GnbFA==" workbookSpinCount="100000" lockStructure="1"/>
  <bookViews>
    <workbookView xWindow="-120" yWindow="-120" windowWidth="20730" windowHeight="11160" xr2:uid="{00000000-000D-0000-FFFF-FFFF00000000}"/>
  </bookViews>
  <sheets>
    <sheet name="DONNEES" sheetId="1" r:id="rId1"/>
    <sheet name="TABLEAU" sheetId="2" r:id="rId2"/>
    <sheet name="Graphi" sheetId="5" r:id="rId3"/>
  </sheets>
  <definedNames>
    <definedName name="_xlnm.Print_Area" localSheetId="1">TABLEAU!$B$2:$I$55</definedName>
  </definedNames>
  <calcPr calcId="181029"/>
</workbook>
</file>

<file path=xl/calcChain.xml><?xml version="1.0" encoding="utf-8"?>
<calcChain xmlns="http://schemas.openxmlformats.org/spreadsheetml/2006/main">
  <c r="M36" i="1" l="1"/>
  <c r="N36" i="1" s="1"/>
  <c r="M31" i="1"/>
  <c r="N31" i="1" s="1"/>
  <c r="M24" i="1"/>
  <c r="N24" i="1" s="1"/>
  <c r="M17" i="1"/>
  <c r="N17" i="1" s="1"/>
  <c r="M15" i="1"/>
  <c r="N15" i="1" s="1"/>
  <c r="M14" i="1"/>
  <c r="N14" i="1" s="1"/>
  <c r="M20" i="1"/>
  <c r="N20" i="1" s="1"/>
  <c r="M18" i="1"/>
  <c r="N18" i="1" s="1"/>
  <c r="M9" i="1"/>
  <c r="N9" i="1" s="1"/>
  <c r="M21" i="1"/>
  <c r="N21" i="1" s="1"/>
  <c r="M7" i="1"/>
  <c r="N7" i="1" s="1"/>
  <c r="M22" i="1"/>
  <c r="N22" i="1" s="1"/>
  <c r="M30" i="1"/>
  <c r="N30" i="1" s="1"/>
  <c r="M34" i="1"/>
  <c r="N34" i="1" s="1"/>
  <c r="M33" i="1"/>
  <c r="N33" i="1" s="1"/>
  <c r="M35" i="1"/>
  <c r="N35" i="1" s="1"/>
  <c r="M32" i="1"/>
  <c r="N32" i="1" s="1"/>
  <c r="M10" i="1"/>
  <c r="N10" i="1" s="1"/>
  <c r="M4" i="1"/>
  <c r="N4" i="1" s="1"/>
  <c r="M6" i="1"/>
  <c r="N6" i="1" s="1"/>
  <c r="M28" i="1"/>
  <c r="N28" i="1" s="1"/>
  <c r="M25" i="1"/>
  <c r="N25" i="1" s="1"/>
  <c r="M3" i="1"/>
  <c r="N3" i="1" s="1"/>
  <c r="M5" i="1"/>
  <c r="N5" i="1" s="1"/>
  <c r="M8" i="1"/>
  <c r="N8" i="1" s="1"/>
  <c r="M11" i="1"/>
  <c r="N11" i="1" s="1"/>
  <c r="M12" i="1"/>
  <c r="N12" i="1" s="1"/>
  <c r="M13" i="1"/>
  <c r="N13" i="1" s="1"/>
  <c r="M16" i="1"/>
  <c r="N16" i="1" s="1"/>
  <c r="M19" i="1"/>
  <c r="N19" i="1" s="1"/>
  <c r="M23" i="1"/>
  <c r="N23" i="1" s="1"/>
  <c r="M26" i="1"/>
  <c r="N26" i="1" s="1"/>
  <c r="M27" i="1"/>
  <c r="N27" i="1" s="1"/>
  <c r="M29" i="1"/>
  <c r="N29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K5" i="1"/>
  <c r="L5" i="1"/>
  <c r="K50" i="1"/>
  <c r="K32" i="1"/>
  <c r="K12" i="1"/>
  <c r="L50" i="1"/>
  <c r="L32" i="1"/>
  <c r="L12" i="1"/>
  <c r="K6" i="1"/>
  <c r="L6" i="1"/>
  <c r="K49" i="1"/>
  <c r="K43" i="1"/>
  <c r="K36" i="1"/>
  <c r="L49" i="1"/>
  <c r="L43" i="1"/>
  <c r="L36" i="1"/>
  <c r="K7" i="1"/>
  <c r="L7" i="1"/>
  <c r="K48" i="1"/>
  <c r="K28" i="1"/>
  <c r="K47" i="1"/>
  <c r="L48" i="1"/>
  <c r="L28" i="1"/>
  <c r="L47" i="1"/>
  <c r="K8" i="1"/>
  <c r="L8" i="1"/>
  <c r="K19" i="1"/>
  <c r="K29" i="1"/>
  <c r="L19" i="1"/>
  <c r="L29" i="1"/>
  <c r="K9" i="1"/>
  <c r="L9" i="1"/>
  <c r="K46" i="1"/>
  <c r="K17" i="1"/>
  <c r="K25" i="1"/>
  <c r="L46" i="1"/>
  <c r="L17" i="1"/>
  <c r="L25" i="1"/>
  <c r="K10" i="1"/>
  <c r="L10" i="1"/>
  <c r="K45" i="1"/>
  <c r="K27" i="1"/>
  <c r="L45" i="1"/>
  <c r="L27" i="1"/>
  <c r="K11" i="1"/>
  <c r="L11" i="1"/>
  <c r="K44" i="1"/>
  <c r="K15" i="1"/>
  <c r="K21" i="1"/>
  <c r="L44" i="1"/>
  <c r="L15" i="1"/>
  <c r="L21" i="1"/>
  <c r="K31" i="1"/>
  <c r="L31" i="1"/>
  <c r="K13" i="1"/>
  <c r="L13" i="1"/>
  <c r="K42" i="1"/>
  <c r="K41" i="1"/>
  <c r="L42" i="1"/>
  <c r="L41" i="1"/>
  <c r="K14" i="1"/>
  <c r="L14" i="1"/>
  <c r="K18" i="1"/>
  <c r="L18" i="1"/>
  <c r="K40" i="1"/>
  <c r="K22" i="1"/>
  <c r="L40" i="1"/>
  <c r="L22" i="1"/>
  <c r="K16" i="1"/>
  <c r="L16" i="1"/>
  <c r="K39" i="1"/>
  <c r="K38" i="1"/>
  <c r="K26" i="1"/>
  <c r="L39" i="1"/>
  <c r="L38" i="1"/>
  <c r="L26" i="1"/>
  <c r="K34" i="1"/>
  <c r="L34" i="1"/>
  <c r="K37" i="1"/>
  <c r="L37" i="1"/>
  <c r="K33" i="1"/>
  <c r="K35" i="1"/>
  <c r="L33" i="1"/>
  <c r="L35" i="1"/>
  <c r="K20" i="1"/>
  <c r="L20" i="1"/>
  <c r="K23" i="1"/>
  <c r="L23" i="1"/>
  <c r="K24" i="1"/>
  <c r="L24" i="1"/>
  <c r="K30" i="1"/>
  <c r="L30" i="1"/>
  <c r="K51" i="1"/>
  <c r="L51" i="1"/>
  <c r="K52" i="1"/>
  <c r="L52" i="1"/>
  <c r="K3" i="1"/>
  <c r="L3" i="1"/>
  <c r="K4" i="1"/>
  <c r="L4" i="1"/>
  <c r="U55" i="2"/>
  <c r="N53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R18" i="1" l="1"/>
  <c r="Q18" i="1" s="1"/>
  <c r="E20" i="2" s="1"/>
  <c r="R47" i="1"/>
  <c r="Q47" i="1" s="1"/>
  <c r="E49" i="2" s="1"/>
  <c r="R11" i="1"/>
  <c r="Q11" i="1" s="1"/>
  <c r="E13" i="2" s="1"/>
  <c r="R31" i="1"/>
  <c r="O31" i="1" s="1"/>
  <c r="C33" i="2" s="1"/>
  <c r="X33" i="2" s="1"/>
  <c r="R49" i="1"/>
  <c r="P49" i="1" s="1"/>
  <c r="D51" i="2" s="1"/>
  <c r="R37" i="1"/>
  <c r="O37" i="1" s="1"/>
  <c r="C39" i="2" s="1"/>
  <c r="X39" i="2" s="1"/>
  <c r="O18" i="1"/>
  <c r="C20" i="2" s="1"/>
  <c r="X20" i="2" s="1"/>
  <c r="R51" i="1"/>
  <c r="P51" i="1" s="1"/>
  <c r="D53" i="2" s="1"/>
  <c r="R25" i="1"/>
  <c r="P25" i="1" s="1"/>
  <c r="D27" i="2" s="1"/>
  <c r="R16" i="1"/>
  <c r="O16" i="1" s="1"/>
  <c r="C18" i="2" s="1"/>
  <c r="X18" i="2" s="1"/>
  <c r="Q37" i="1"/>
  <c r="E39" i="2" s="1"/>
  <c r="R21" i="1"/>
  <c r="P21" i="1" s="1"/>
  <c r="D23" i="2" s="1"/>
  <c r="R14" i="1"/>
  <c r="Q14" i="1" s="1"/>
  <c r="E16" i="2" s="1"/>
  <c r="R4" i="1"/>
  <c r="Q4" i="1" s="1"/>
  <c r="E6" i="2" s="1"/>
  <c r="R45" i="1"/>
  <c r="Q45" i="1" s="1"/>
  <c r="E47" i="2" s="1"/>
  <c r="Q21" i="1"/>
  <c r="E23" i="2" s="1"/>
  <c r="Q51" i="1"/>
  <c r="E53" i="2" s="1"/>
  <c r="O21" i="1"/>
  <c r="C23" i="2" s="1"/>
  <c r="X23" i="2" s="1"/>
  <c r="R50" i="1"/>
  <c r="R48" i="1"/>
  <c r="R46" i="1"/>
  <c r="P18" i="1"/>
  <c r="D20" i="2" s="1"/>
  <c r="R5" i="1"/>
  <c r="R6" i="1"/>
  <c r="R7" i="1"/>
  <c r="R8" i="1"/>
  <c r="R36" i="1"/>
  <c r="R9" i="1"/>
  <c r="R10" i="1"/>
  <c r="R12" i="1"/>
  <c r="R13" i="1"/>
  <c r="R15" i="1"/>
  <c r="R17" i="1"/>
  <c r="R19" i="1"/>
  <c r="R23" i="1"/>
  <c r="R26" i="1"/>
  <c r="R27" i="1"/>
  <c r="R28" i="1"/>
  <c r="R29" i="1"/>
  <c r="R30" i="1"/>
  <c r="R32" i="1"/>
  <c r="R33" i="1"/>
  <c r="R34" i="1"/>
  <c r="R35" i="1"/>
  <c r="R38" i="1"/>
  <c r="R39" i="1"/>
  <c r="R40" i="1"/>
  <c r="R41" i="1"/>
  <c r="R42" i="1"/>
  <c r="R43" i="1"/>
  <c r="R44" i="1"/>
  <c r="R3" i="1"/>
  <c r="R52" i="1"/>
  <c r="P11" i="1"/>
  <c r="D13" i="2" s="1"/>
  <c r="O51" i="1"/>
  <c r="C53" i="2" s="1"/>
  <c r="X53" i="2" s="1"/>
  <c r="R24" i="1"/>
  <c r="R22" i="1"/>
  <c r="R20" i="1"/>
  <c r="Q49" i="1" l="1"/>
  <c r="E51" i="2" s="1"/>
  <c r="O49" i="1"/>
  <c r="C51" i="2" s="1"/>
  <c r="X51" i="2" s="1"/>
  <c r="O11" i="1"/>
  <c r="C13" i="2" s="1"/>
  <c r="X13" i="2" s="1"/>
  <c r="P47" i="1"/>
  <c r="D49" i="2" s="1"/>
  <c r="O47" i="1"/>
  <c r="C49" i="2" s="1"/>
  <c r="X49" i="2" s="1"/>
  <c r="P31" i="1"/>
  <c r="D33" i="2" s="1"/>
  <c r="Q31" i="1"/>
  <c r="E33" i="2" s="1"/>
  <c r="O45" i="1"/>
  <c r="C47" i="2" s="1"/>
  <c r="X47" i="2" s="1"/>
  <c r="P37" i="1"/>
  <c r="D39" i="2" s="1"/>
  <c r="P45" i="1"/>
  <c r="D47" i="2" s="1"/>
  <c r="P4" i="1"/>
  <c r="D6" i="2" s="1"/>
  <c r="P16" i="1"/>
  <c r="D18" i="2" s="1"/>
  <c r="O4" i="1"/>
  <c r="C6" i="2" s="1"/>
  <c r="X6" i="2" s="1"/>
  <c r="Q16" i="1"/>
  <c r="E18" i="2" s="1"/>
  <c r="O14" i="1"/>
  <c r="C16" i="2" s="1"/>
  <c r="X16" i="2" s="1"/>
  <c r="P14" i="1"/>
  <c r="D16" i="2" s="1"/>
  <c r="O25" i="1"/>
  <c r="C27" i="2" s="1"/>
  <c r="X27" i="2" s="1"/>
  <c r="Q25" i="1"/>
  <c r="E27" i="2" s="1"/>
  <c r="Q20" i="1"/>
  <c r="E22" i="2" s="1"/>
  <c r="P20" i="1"/>
  <c r="D22" i="2" s="1"/>
  <c r="O20" i="1"/>
  <c r="C22" i="2" s="1"/>
  <c r="X22" i="2" s="1"/>
  <c r="Q3" i="1"/>
  <c r="E5" i="2" s="1"/>
  <c r="O3" i="1"/>
  <c r="C5" i="2" s="1"/>
  <c r="X5" i="2" s="1"/>
  <c r="P3" i="1"/>
  <c r="D5" i="2" s="1"/>
  <c r="O41" i="1"/>
  <c r="C43" i="2" s="1"/>
  <c r="X43" i="2" s="1"/>
  <c r="Q41" i="1"/>
  <c r="E43" i="2" s="1"/>
  <c r="P41" i="1"/>
  <c r="D43" i="2" s="1"/>
  <c r="O35" i="1"/>
  <c r="C37" i="2" s="1"/>
  <c r="X37" i="2" s="1"/>
  <c r="P35" i="1"/>
  <c r="D37" i="2" s="1"/>
  <c r="Q35" i="1"/>
  <c r="E37" i="2" s="1"/>
  <c r="Q30" i="1"/>
  <c r="E32" i="2" s="1"/>
  <c r="P30" i="1"/>
  <c r="D32" i="2" s="1"/>
  <c r="O30" i="1"/>
  <c r="C32" i="2" s="1"/>
  <c r="X32" i="2" s="1"/>
  <c r="O26" i="1"/>
  <c r="C28" i="2" s="1"/>
  <c r="X28" i="2" s="1"/>
  <c r="Q26" i="1"/>
  <c r="E28" i="2" s="1"/>
  <c r="P26" i="1"/>
  <c r="D28" i="2" s="1"/>
  <c r="P15" i="1"/>
  <c r="D17" i="2" s="1"/>
  <c r="O15" i="1"/>
  <c r="C17" i="2" s="1"/>
  <c r="X17" i="2" s="1"/>
  <c r="Q15" i="1"/>
  <c r="E17" i="2" s="1"/>
  <c r="Q9" i="1"/>
  <c r="E11" i="2" s="1"/>
  <c r="O9" i="1"/>
  <c r="C11" i="2" s="1"/>
  <c r="X11" i="2" s="1"/>
  <c r="P9" i="1"/>
  <c r="D11" i="2" s="1"/>
  <c r="O6" i="1"/>
  <c r="C8" i="2" s="1"/>
  <c r="X8" i="2" s="1"/>
  <c r="P6" i="1"/>
  <c r="D8" i="2" s="1"/>
  <c r="Q6" i="1"/>
  <c r="E8" i="2" s="1"/>
  <c r="Q52" i="1"/>
  <c r="E54" i="2" s="1"/>
  <c r="P52" i="1"/>
  <c r="D54" i="2" s="1"/>
  <c r="O52" i="1"/>
  <c r="C54" i="2" s="1"/>
  <c r="X54" i="2" s="1"/>
  <c r="O42" i="1"/>
  <c r="C44" i="2" s="1"/>
  <c r="X44" i="2" s="1"/>
  <c r="P42" i="1"/>
  <c r="D44" i="2" s="1"/>
  <c r="Q42" i="1"/>
  <c r="E44" i="2" s="1"/>
  <c r="O38" i="1"/>
  <c r="C40" i="2" s="1"/>
  <c r="X40" i="2" s="1"/>
  <c r="P38" i="1"/>
  <c r="D40" i="2" s="1"/>
  <c r="Q38" i="1"/>
  <c r="E40" i="2" s="1"/>
  <c r="O32" i="1"/>
  <c r="C34" i="2" s="1"/>
  <c r="X34" i="2" s="1"/>
  <c r="Q32" i="1"/>
  <c r="E34" i="2" s="1"/>
  <c r="P32" i="1"/>
  <c r="D34" i="2" s="1"/>
  <c r="O27" i="1"/>
  <c r="C29" i="2" s="1"/>
  <c r="X29" i="2" s="1"/>
  <c r="P27" i="1"/>
  <c r="D29" i="2" s="1"/>
  <c r="Q27" i="1"/>
  <c r="E29" i="2" s="1"/>
  <c r="Q17" i="1"/>
  <c r="E19" i="2" s="1"/>
  <c r="P17" i="1"/>
  <c r="D19" i="2" s="1"/>
  <c r="O17" i="1"/>
  <c r="C19" i="2" s="1"/>
  <c r="X19" i="2" s="1"/>
  <c r="O10" i="1"/>
  <c r="C12" i="2" s="1"/>
  <c r="X12" i="2" s="1"/>
  <c r="Q10" i="1"/>
  <c r="E12" i="2" s="1"/>
  <c r="P10" i="1"/>
  <c r="D12" i="2" s="1"/>
  <c r="O7" i="1"/>
  <c r="C9" i="2" s="1"/>
  <c r="X9" i="2" s="1"/>
  <c r="P7" i="1"/>
  <c r="D9" i="2" s="1"/>
  <c r="Q7" i="1"/>
  <c r="E9" i="2" s="1"/>
  <c r="Q50" i="1"/>
  <c r="E52" i="2" s="1"/>
  <c r="P50" i="1"/>
  <c r="D52" i="2" s="1"/>
  <c r="O50" i="1"/>
  <c r="C52" i="2" s="1"/>
  <c r="X52" i="2" s="1"/>
  <c r="Q24" i="1"/>
  <c r="E26" i="2" s="1"/>
  <c r="P24" i="1"/>
  <c r="D26" i="2" s="1"/>
  <c r="O24" i="1"/>
  <c r="C26" i="2" s="1"/>
  <c r="X26" i="2" s="1"/>
  <c r="O43" i="1"/>
  <c r="C45" i="2" s="1"/>
  <c r="X45" i="2" s="1"/>
  <c r="Q43" i="1"/>
  <c r="E45" i="2" s="1"/>
  <c r="P43" i="1"/>
  <c r="D45" i="2" s="1"/>
  <c r="O39" i="1"/>
  <c r="C41" i="2" s="1"/>
  <c r="X41" i="2" s="1"/>
  <c r="Q39" i="1"/>
  <c r="E41" i="2" s="1"/>
  <c r="P39" i="1"/>
  <c r="D41" i="2" s="1"/>
  <c r="O33" i="1"/>
  <c r="C35" i="2" s="1"/>
  <c r="X35" i="2" s="1"/>
  <c r="P33" i="1"/>
  <c r="D35" i="2" s="1"/>
  <c r="Q33" i="1"/>
  <c r="E35" i="2" s="1"/>
  <c r="O28" i="1"/>
  <c r="C30" i="2" s="1"/>
  <c r="X30" i="2" s="1"/>
  <c r="Q28" i="1"/>
  <c r="E30" i="2" s="1"/>
  <c r="P28" i="1"/>
  <c r="D30" i="2" s="1"/>
  <c r="P19" i="1"/>
  <c r="D21" i="2" s="1"/>
  <c r="O19" i="1"/>
  <c r="C21" i="2" s="1"/>
  <c r="X21" i="2" s="1"/>
  <c r="Q19" i="1"/>
  <c r="E21" i="2" s="1"/>
  <c r="Q12" i="1"/>
  <c r="E14" i="2" s="1"/>
  <c r="P12" i="1"/>
  <c r="D14" i="2" s="1"/>
  <c r="O12" i="1"/>
  <c r="C14" i="2" s="1"/>
  <c r="X14" i="2" s="1"/>
  <c r="O8" i="1"/>
  <c r="C10" i="2" s="1"/>
  <c r="X10" i="2" s="1"/>
  <c r="Q8" i="1"/>
  <c r="E10" i="2" s="1"/>
  <c r="P8" i="1"/>
  <c r="D10" i="2" s="1"/>
  <c r="Q48" i="1"/>
  <c r="E50" i="2" s="1"/>
  <c r="P48" i="1"/>
  <c r="D50" i="2" s="1"/>
  <c r="O48" i="1"/>
  <c r="C50" i="2" s="1"/>
  <c r="X50" i="2" s="1"/>
  <c r="Q22" i="1"/>
  <c r="E24" i="2" s="1"/>
  <c r="P22" i="1"/>
  <c r="D24" i="2" s="1"/>
  <c r="O22" i="1"/>
  <c r="C24" i="2" s="1"/>
  <c r="X24" i="2" s="1"/>
  <c r="Q44" i="1"/>
  <c r="E46" i="2" s="1"/>
  <c r="P44" i="1"/>
  <c r="D46" i="2" s="1"/>
  <c r="O44" i="1"/>
  <c r="C46" i="2" s="1"/>
  <c r="X46" i="2" s="1"/>
  <c r="O40" i="1"/>
  <c r="C42" i="2" s="1"/>
  <c r="X42" i="2" s="1"/>
  <c r="P40" i="1"/>
  <c r="D42" i="2" s="1"/>
  <c r="Q40" i="1"/>
  <c r="E42" i="2" s="1"/>
  <c r="O34" i="1"/>
  <c r="C36" i="2" s="1"/>
  <c r="X36" i="2" s="1"/>
  <c r="Q34" i="1"/>
  <c r="E36" i="2" s="1"/>
  <c r="P34" i="1"/>
  <c r="D36" i="2" s="1"/>
  <c r="O29" i="1"/>
  <c r="C31" i="2" s="1"/>
  <c r="X31" i="2" s="1"/>
  <c r="P29" i="1"/>
  <c r="D31" i="2" s="1"/>
  <c r="Q29" i="1"/>
  <c r="E31" i="2" s="1"/>
  <c r="O23" i="1"/>
  <c r="C25" i="2" s="1"/>
  <c r="X25" i="2" s="1"/>
  <c r="P23" i="1"/>
  <c r="D25" i="2" s="1"/>
  <c r="Q23" i="1"/>
  <c r="E25" i="2" s="1"/>
  <c r="O13" i="1"/>
  <c r="C15" i="2" s="1"/>
  <c r="X15" i="2" s="1"/>
  <c r="Q13" i="1"/>
  <c r="E15" i="2" s="1"/>
  <c r="P13" i="1"/>
  <c r="D15" i="2" s="1"/>
  <c r="Q36" i="1"/>
  <c r="E38" i="2" s="1"/>
  <c r="P36" i="1"/>
  <c r="D38" i="2" s="1"/>
  <c r="O36" i="1"/>
  <c r="C38" i="2" s="1"/>
  <c r="X38" i="2" s="1"/>
  <c r="O5" i="1"/>
  <c r="C7" i="2" s="1"/>
  <c r="X7" i="2" s="1"/>
  <c r="P5" i="1"/>
  <c r="D7" i="2" s="1"/>
  <c r="Q5" i="1"/>
  <c r="E7" i="2" s="1"/>
  <c r="Q46" i="1"/>
  <c r="E48" i="2" s="1"/>
  <c r="P46" i="1"/>
  <c r="D48" i="2" s="1"/>
  <c r="O46" i="1"/>
  <c r="C48" i="2" s="1"/>
  <c r="X48" i="2" s="1"/>
  <c r="G8" i="2" l="1"/>
  <c r="G7" i="2"/>
  <c r="G31" i="2"/>
  <c r="G36" i="2"/>
  <c r="G35" i="2"/>
  <c r="G41" i="2"/>
  <c r="G29" i="2"/>
  <c r="G34" i="2"/>
  <c r="G17" i="2"/>
  <c r="G28" i="2"/>
  <c r="G32" i="2"/>
  <c r="G22" i="2"/>
  <c r="G48" i="2"/>
  <c r="G15" i="2"/>
  <c r="G46" i="2"/>
  <c r="G50" i="2"/>
  <c r="G45" i="2"/>
  <c r="G26" i="2"/>
  <c r="G9" i="2"/>
  <c r="G12" i="2"/>
  <c r="G19" i="2"/>
  <c r="G11" i="2"/>
  <c r="G42" i="2"/>
  <c r="G24" i="2"/>
  <c r="G21" i="2"/>
  <c r="G30" i="2"/>
  <c r="G52" i="2"/>
  <c r="G40" i="2"/>
  <c r="G54" i="2"/>
  <c r="H54" i="2" s="1"/>
  <c r="G38" i="2"/>
  <c r="G25" i="2"/>
  <c r="G10" i="2"/>
  <c r="G14" i="2"/>
  <c r="G44" i="2"/>
  <c r="G37" i="2"/>
  <c r="G43" i="2"/>
  <c r="G5" i="2"/>
  <c r="H5" i="2" s="1"/>
  <c r="E56" i="2"/>
  <c r="F31" i="2" s="1"/>
  <c r="G33" i="2"/>
  <c r="G6" i="2"/>
  <c r="G13" i="2"/>
  <c r="G39" i="2"/>
  <c r="G27" i="2"/>
  <c r="G20" i="2"/>
  <c r="G53" i="2"/>
  <c r="G23" i="2"/>
  <c r="G16" i="2"/>
  <c r="G18" i="2"/>
  <c r="G51" i="2"/>
  <c r="G49" i="2"/>
  <c r="G47" i="2"/>
  <c r="H46" i="2" l="1"/>
  <c r="R46" i="2" s="1"/>
  <c r="H31" i="2"/>
  <c r="W31" i="2" s="1"/>
  <c r="F30" i="2"/>
  <c r="H48" i="2"/>
  <c r="W48" i="2" s="1"/>
  <c r="H28" i="2"/>
  <c r="W28" i="2" s="1"/>
  <c r="H7" i="2"/>
  <c r="W7" i="2" s="1"/>
  <c r="F14" i="2"/>
  <c r="F9" i="2"/>
  <c r="H45" i="2"/>
  <c r="R45" i="2" s="1"/>
  <c r="H15" i="2"/>
  <c r="W15" i="2" s="1"/>
  <c r="F29" i="2"/>
  <c r="H38" i="2"/>
  <c r="Q38" i="2" s="1"/>
  <c r="F26" i="2"/>
  <c r="H41" i="2"/>
  <c r="Q41" i="2" s="1"/>
  <c r="H51" i="2"/>
  <c r="W51" i="2" s="1"/>
  <c r="H53" i="2"/>
  <c r="R53" i="2" s="1"/>
  <c r="H13" i="2"/>
  <c r="W13" i="2" s="1"/>
  <c r="F5" i="2"/>
  <c r="H40" i="2"/>
  <c r="S40" i="2" s="1"/>
  <c r="H19" i="2"/>
  <c r="R19" i="2" s="1"/>
  <c r="H22" i="2"/>
  <c r="Q22" i="2" s="1"/>
  <c r="H17" i="2"/>
  <c r="W17" i="2" s="1"/>
  <c r="H14" i="2"/>
  <c r="S14" i="2" s="1"/>
  <c r="H25" i="2"/>
  <c r="R25" i="2" s="1"/>
  <c r="H30" i="2"/>
  <c r="W30" i="2" s="1"/>
  <c r="H11" i="2"/>
  <c r="W11" i="2" s="1"/>
  <c r="H9" i="2"/>
  <c r="Q9" i="2" s="1"/>
  <c r="H26" i="2"/>
  <c r="Q26" i="2" s="1"/>
  <c r="F15" i="2"/>
  <c r="H47" i="2"/>
  <c r="Q47" i="2" s="1"/>
  <c r="H27" i="2"/>
  <c r="Q27" i="2" s="1"/>
  <c r="H33" i="2"/>
  <c r="W33" i="2" s="1"/>
  <c r="H43" i="2"/>
  <c r="R43" i="2" s="1"/>
  <c r="H44" i="2"/>
  <c r="W44" i="2" s="1"/>
  <c r="F10" i="2"/>
  <c r="H8" i="2"/>
  <c r="W8" i="2" s="1"/>
  <c r="H52" i="2"/>
  <c r="W52" i="2" s="1"/>
  <c r="H21" i="2"/>
  <c r="Q21" i="2" s="1"/>
  <c r="H42" i="2"/>
  <c r="S42" i="2" s="1"/>
  <c r="H32" i="2"/>
  <c r="W32" i="2" s="1"/>
  <c r="F36" i="2"/>
  <c r="F37" i="2"/>
  <c r="F24" i="2"/>
  <c r="H50" i="2"/>
  <c r="W50" i="2" s="1"/>
  <c r="H34" i="2"/>
  <c r="Q34" i="2" s="1"/>
  <c r="F41" i="2"/>
  <c r="H16" i="2"/>
  <c r="Q16" i="2" s="1"/>
  <c r="H18" i="2"/>
  <c r="S18" i="2" s="1"/>
  <c r="H20" i="2"/>
  <c r="R20" i="2" s="1"/>
  <c r="H6" i="2"/>
  <c r="Q6" i="2" s="1"/>
  <c r="S5" i="2"/>
  <c r="F44" i="2"/>
  <c r="F52" i="2"/>
  <c r="F42" i="2"/>
  <c r="F12" i="2"/>
  <c r="F46" i="2"/>
  <c r="F32" i="2"/>
  <c r="H29" i="2"/>
  <c r="W29" i="2" s="1"/>
  <c r="H35" i="2"/>
  <c r="R35" i="2" s="1"/>
  <c r="R38" i="2"/>
  <c r="R40" i="2"/>
  <c r="Q19" i="2"/>
  <c r="R54" i="2"/>
  <c r="Q54" i="2"/>
  <c r="S54" i="2"/>
  <c r="W54" i="2"/>
  <c r="R30" i="2"/>
  <c r="S41" i="2"/>
  <c r="F13" i="2"/>
  <c r="F27" i="2"/>
  <c r="F33" i="2"/>
  <c r="F39" i="2"/>
  <c r="F20" i="2"/>
  <c r="F6" i="2"/>
  <c r="F47" i="2"/>
  <c r="F18" i="2"/>
  <c r="F51" i="2"/>
  <c r="F16" i="2"/>
  <c r="F23" i="2"/>
  <c r="F49" i="2"/>
  <c r="F53" i="2"/>
  <c r="F43" i="2"/>
  <c r="H37" i="2"/>
  <c r="H10" i="2"/>
  <c r="F8" i="2"/>
  <c r="H24" i="2"/>
  <c r="F11" i="2"/>
  <c r="H12" i="2"/>
  <c r="F22" i="2"/>
  <c r="F28" i="2"/>
  <c r="F17" i="2"/>
  <c r="F35" i="2"/>
  <c r="H36" i="2"/>
  <c r="F7" i="2"/>
  <c r="H49" i="2"/>
  <c r="H23" i="2"/>
  <c r="H39" i="2"/>
  <c r="F25" i="2"/>
  <c r="F38" i="2"/>
  <c r="F54" i="2"/>
  <c r="F40" i="2"/>
  <c r="F21" i="2"/>
  <c r="F19" i="2"/>
  <c r="F45" i="2"/>
  <c r="F50" i="2"/>
  <c r="F48" i="2"/>
  <c r="F34" i="2"/>
  <c r="Q17" i="2" l="1"/>
  <c r="Q45" i="2"/>
  <c r="S22" i="2"/>
  <c r="S43" i="2"/>
  <c r="R13" i="2"/>
  <c r="Q46" i="2"/>
  <c r="W20" i="2"/>
  <c r="Q28" i="2"/>
  <c r="S52" i="2"/>
  <c r="R34" i="2"/>
  <c r="R51" i="2"/>
  <c r="W46" i="2"/>
  <c r="W45" i="2"/>
  <c r="S20" i="2"/>
  <c r="S28" i="2"/>
  <c r="S27" i="2"/>
  <c r="R52" i="2"/>
  <c r="S34" i="2"/>
  <c r="S30" i="2"/>
  <c r="R21" i="2"/>
  <c r="W47" i="2"/>
  <c r="R50" i="2"/>
  <c r="S13" i="2"/>
  <c r="Q13" i="2"/>
  <c r="S46" i="2"/>
  <c r="S45" i="2"/>
  <c r="Q20" i="2"/>
  <c r="R28" i="2"/>
  <c r="W22" i="2"/>
  <c r="R22" i="2"/>
  <c r="Q52" i="2"/>
  <c r="Q43" i="2"/>
  <c r="W43" i="2"/>
  <c r="W34" i="2"/>
  <c r="Q30" i="2"/>
  <c r="S31" i="2"/>
  <c r="S6" i="2"/>
  <c r="S7" i="2"/>
  <c r="Q29" i="2"/>
  <c r="R44" i="2"/>
  <c r="S11" i="2"/>
  <c r="R15" i="2"/>
  <c r="S53" i="2"/>
  <c r="Q31" i="2"/>
  <c r="S17" i="2"/>
  <c r="Q48" i="2"/>
  <c r="W26" i="2"/>
  <c r="S21" i="2"/>
  <c r="R6" i="2"/>
  <c r="R7" i="2"/>
  <c r="W41" i="2"/>
  <c r="S8" i="2"/>
  <c r="R47" i="2"/>
  <c r="R29" i="2"/>
  <c r="S44" i="2"/>
  <c r="R11" i="2"/>
  <c r="Q15" i="2"/>
  <c r="W53" i="2"/>
  <c r="R31" i="2"/>
  <c r="R17" i="2"/>
  <c r="R48" i="2"/>
  <c r="S26" i="2"/>
  <c r="W21" i="2"/>
  <c r="W6" i="2"/>
  <c r="R18" i="2"/>
  <c r="Q7" i="2"/>
  <c r="R41" i="2"/>
  <c r="Q33" i="2"/>
  <c r="S47" i="2"/>
  <c r="S29" i="2"/>
  <c r="R32" i="2"/>
  <c r="Q44" i="2"/>
  <c r="S50" i="2"/>
  <c r="Q11" i="2"/>
  <c r="S15" i="2"/>
  <c r="W19" i="2"/>
  <c r="W38" i="2"/>
  <c r="Q51" i="2"/>
  <c r="W5" i="2"/>
  <c r="W14" i="2"/>
  <c r="W40" i="2"/>
  <c r="Q53" i="2"/>
  <c r="S51" i="2"/>
  <c r="S48" i="2"/>
  <c r="W18" i="2"/>
  <c r="S33" i="2"/>
  <c r="Q35" i="2"/>
  <c r="W42" i="2"/>
  <c r="Q25" i="2"/>
  <c r="S19" i="2"/>
  <c r="Q40" i="2"/>
  <c r="S38" i="2"/>
  <c r="W9" i="2"/>
  <c r="Q8" i="2"/>
  <c r="R16" i="2"/>
  <c r="S32" i="2"/>
  <c r="S25" i="2"/>
  <c r="W27" i="2"/>
  <c r="S16" i="2"/>
  <c r="S35" i="2"/>
  <c r="R5" i="2"/>
  <c r="R42" i="2"/>
  <c r="R26" i="2"/>
  <c r="R9" i="2"/>
  <c r="Q18" i="2"/>
  <c r="R8" i="2"/>
  <c r="R33" i="2"/>
  <c r="R27" i="2"/>
  <c r="W16" i="2"/>
  <c r="W35" i="2"/>
  <c r="Q5" i="2"/>
  <c r="Q32" i="2"/>
  <c r="Q42" i="2"/>
  <c r="Q50" i="2"/>
  <c r="W25" i="2"/>
  <c r="Q14" i="2"/>
  <c r="S9" i="2"/>
  <c r="R14" i="2"/>
  <c r="W23" i="2"/>
  <c r="S23" i="2"/>
  <c r="Q23" i="2"/>
  <c r="R23" i="2"/>
  <c r="R12" i="2"/>
  <c r="W12" i="2"/>
  <c r="Q12" i="2"/>
  <c r="S12" i="2"/>
  <c r="R10" i="2"/>
  <c r="Q10" i="2"/>
  <c r="S10" i="2"/>
  <c r="W10" i="2"/>
  <c r="Q49" i="2"/>
  <c r="R49" i="2"/>
  <c r="S49" i="2"/>
  <c r="W49" i="2"/>
  <c r="Q37" i="2"/>
  <c r="R37" i="2"/>
  <c r="S37" i="2"/>
  <c r="W37" i="2"/>
  <c r="Q39" i="2"/>
  <c r="S39" i="2"/>
  <c r="R39" i="2"/>
  <c r="W39" i="2"/>
  <c r="S36" i="2"/>
  <c r="R36" i="2"/>
  <c r="W36" i="2"/>
  <c r="Q36" i="2"/>
  <c r="W24" i="2"/>
  <c r="Q24" i="2"/>
  <c r="S24" i="2"/>
  <c r="R24" i="2"/>
  <c r="U40" i="2" l="1"/>
  <c r="U18" i="2"/>
  <c r="T42" i="2"/>
  <c r="U38" i="2"/>
  <c r="T47" i="2"/>
  <c r="T26" i="2"/>
  <c r="U47" i="2"/>
  <c r="U37" i="2"/>
  <c r="U42" i="2"/>
  <c r="U36" i="2"/>
  <c r="T15" i="2"/>
  <c r="U34" i="2"/>
  <c r="U52" i="2"/>
  <c r="U43" i="2"/>
  <c r="U8" i="2"/>
  <c r="U11" i="2"/>
  <c r="U14" i="2"/>
  <c r="U16" i="2"/>
  <c r="U31" i="2"/>
  <c r="U9" i="2"/>
  <c r="T7" i="2"/>
  <c r="U41" i="2"/>
  <c r="U29" i="2"/>
  <c r="U49" i="2"/>
  <c r="U32" i="2"/>
  <c r="U48" i="2"/>
  <c r="U35" i="2"/>
  <c r="U17" i="2"/>
  <c r="U24" i="2"/>
  <c r="T20" i="2"/>
  <c r="T23" i="2"/>
  <c r="U45" i="2"/>
  <c r="U51" i="2"/>
  <c r="U53" i="2"/>
  <c r="U13" i="2"/>
  <c r="T11" i="2"/>
  <c r="T41" i="2"/>
  <c r="T51" i="2"/>
  <c r="T14" i="2"/>
  <c r="T12" i="2"/>
  <c r="T29" i="2"/>
  <c r="T8" i="2"/>
  <c r="T9" i="2"/>
  <c r="T46" i="2"/>
  <c r="T19" i="2"/>
  <c r="U39" i="2"/>
  <c r="U30" i="2"/>
  <c r="U28" i="2"/>
  <c r="U21" i="2"/>
  <c r="T31" i="2"/>
  <c r="U15" i="2"/>
  <c r="T50" i="2"/>
  <c r="T28" i="2"/>
  <c r="T18" i="2"/>
  <c r="T54" i="2"/>
  <c r="T52" i="2"/>
  <c r="U5" i="2"/>
  <c r="U33" i="2"/>
  <c r="U6" i="2"/>
  <c r="T45" i="2"/>
  <c r="T38" i="2"/>
  <c r="T34" i="2"/>
  <c r="T35" i="2"/>
  <c r="U22" i="2"/>
  <c r="T48" i="2"/>
  <c r="T36" i="2"/>
  <c r="T30" i="2"/>
  <c r="H56" i="2"/>
  <c r="T6" i="2"/>
  <c r="T17" i="2"/>
  <c r="T40" i="2"/>
  <c r="U54" i="2"/>
  <c r="G56" i="2"/>
  <c r="T33" i="2"/>
  <c r="T10" i="2"/>
  <c r="U23" i="2"/>
  <c r="T16" i="2"/>
  <c r="T25" i="2"/>
  <c r="T43" i="2"/>
  <c r="T5" i="2"/>
  <c r="U27" i="2"/>
  <c r="U7" i="2"/>
  <c r="U26" i="2"/>
  <c r="T53" i="2"/>
  <c r="U50" i="2"/>
  <c r="T32" i="2"/>
  <c r="T22" i="2"/>
  <c r="T21" i="2"/>
  <c r="T24" i="2"/>
  <c r="T39" i="2"/>
  <c r="U19" i="2"/>
  <c r="U44" i="2"/>
  <c r="U20" i="2"/>
  <c r="U46" i="2"/>
  <c r="T13" i="2"/>
  <c r="U25" i="2"/>
  <c r="T44" i="2"/>
  <c r="T27" i="2"/>
  <c r="T37" i="2"/>
  <c r="T49" i="2"/>
  <c r="U10" i="2"/>
  <c r="U12" i="2"/>
  <c r="AA19" i="2" l="1"/>
  <c r="AA25" i="2"/>
  <c r="AA30" i="2"/>
  <c r="AA50" i="2"/>
  <c r="AA29" i="2"/>
  <c r="AA8" i="2"/>
  <c r="AA46" i="2"/>
  <c r="AA17" i="2"/>
  <c r="AA53" i="2"/>
  <c r="AA13" i="2"/>
  <c r="AA40" i="2"/>
  <c r="AA11" i="2"/>
  <c r="AA34" i="2"/>
  <c r="AA44" i="2"/>
  <c r="AA27" i="2"/>
  <c r="AA41" i="2"/>
  <c r="AA7" i="2"/>
  <c r="AA6" i="2"/>
  <c r="AA21" i="2"/>
  <c r="AA26" i="2"/>
  <c r="AA45" i="2"/>
  <c r="AA48" i="2"/>
  <c r="AA38" i="2"/>
  <c r="AA15" i="2"/>
  <c r="AA54" i="2"/>
  <c r="AA43" i="2"/>
  <c r="AA5" i="2"/>
  <c r="AA35" i="2"/>
  <c r="AA47" i="2"/>
  <c r="AA16" i="2"/>
  <c r="AA31" i="2"/>
  <c r="AA14" i="2"/>
  <c r="AA52" i="2"/>
  <c r="AA42" i="2"/>
  <c r="AA32" i="2"/>
  <c r="AA33" i="2"/>
  <c r="AA22" i="2"/>
  <c r="AA28" i="2"/>
  <c r="AA18" i="2"/>
  <c r="AA20" i="2"/>
  <c r="AA9" i="2"/>
  <c r="AA51" i="2"/>
  <c r="AA49" i="2"/>
  <c r="AA37" i="2"/>
  <c r="AA24" i="2"/>
  <c r="AA10" i="2"/>
  <c r="AA36" i="2"/>
  <c r="AA23" i="2"/>
  <c r="AA12" i="2"/>
  <c r="AA39" i="2"/>
  <c r="Y38" i="2"/>
  <c r="Z14" i="2"/>
  <c r="Z50" i="2"/>
  <c r="Y34" i="2"/>
  <c r="Y43" i="2"/>
  <c r="Y44" i="2"/>
  <c r="Z52" i="2"/>
  <c r="Y42" i="2"/>
  <c r="Y32" i="2"/>
  <c r="Y22" i="2"/>
  <c r="Z22" i="2"/>
  <c r="Z41" i="2"/>
  <c r="Z18" i="2"/>
  <c r="Y6" i="2"/>
  <c r="Y21" i="2"/>
  <c r="Y9" i="2"/>
  <c r="Z17" i="2"/>
  <c r="Z51" i="2"/>
  <c r="Y19" i="2"/>
  <c r="Z15" i="2"/>
  <c r="Y14" i="2"/>
  <c r="Z25" i="2"/>
  <c r="Z54" i="2"/>
  <c r="Y50" i="2"/>
  <c r="Z43" i="2"/>
  <c r="Y5" i="2"/>
  <c r="Z29" i="2"/>
  <c r="Z47" i="2"/>
  <c r="Y16" i="2"/>
  <c r="Z33" i="2"/>
  <c r="Y8" i="2"/>
  <c r="Y28" i="2"/>
  <c r="Z28" i="2"/>
  <c r="Y7" i="2"/>
  <c r="Y18" i="2"/>
  <c r="Y20" i="2"/>
  <c r="Z6" i="2"/>
  <c r="Z31" i="2"/>
  <c r="Y51" i="2"/>
  <c r="Z53" i="2"/>
  <c r="Z13" i="2"/>
  <c r="Z40" i="2"/>
  <c r="Y15" i="2"/>
  <c r="Y54" i="2"/>
  <c r="Z11" i="2"/>
  <c r="Z34" i="2"/>
  <c r="Z44" i="2"/>
  <c r="Y52" i="2"/>
  <c r="Z42" i="2"/>
  <c r="Z32" i="2"/>
  <c r="Z5" i="2"/>
  <c r="Y35" i="2"/>
  <c r="Y47" i="2"/>
  <c r="Z27" i="2"/>
  <c r="Y33" i="2"/>
  <c r="Z7" i="2"/>
  <c r="Z9" i="2"/>
  <c r="Y26" i="2"/>
  <c r="Z26" i="2"/>
  <c r="Y45" i="2"/>
  <c r="Z45" i="2"/>
  <c r="Y46" i="2"/>
  <c r="Z48" i="2"/>
  <c r="Y53" i="2"/>
  <c r="Z38" i="2"/>
  <c r="Y40" i="2"/>
  <c r="Z19" i="2"/>
  <c r="Y25" i="2"/>
  <c r="Y30" i="2"/>
  <c r="Z30" i="2"/>
  <c r="Y11" i="2"/>
  <c r="Y29" i="2"/>
  <c r="Z35" i="2"/>
  <c r="Z16" i="2"/>
  <c r="Y27" i="2"/>
  <c r="Z8" i="2"/>
  <c r="Y41" i="2"/>
  <c r="Z20" i="2"/>
  <c r="Z21" i="2"/>
  <c r="Z46" i="2"/>
  <c r="Y48" i="2"/>
  <c r="Y17" i="2"/>
  <c r="Y31" i="2"/>
  <c r="Y13" i="2"/>
  <c r="Z23" i="2"/>
  <c r="Y10" i="2"/>
  <c r="Y36" i="2"/>
  <c r="Z36" i="2"/>
  <c r="Z24" i="2"/>
  <c r="Z39" i="2"/>
  <c r="Y23" i="2"/>
  <c r="Y12" i="2"/>
  <c r="Z49" i="2"/>
  <c r="Z37" i="2"/>
  <c r="Z12" i="2"/>
  <c r="Z10" i="2"/>
  <c r="Y49" i="2"/>
  <c r="Y37" i="2"/>
  <c r="Y39" i="2"/>
  <c r="Y24" i="2"/>
</calcChain>
</file>

<file path=xl/sharedStrings.xml><?xml version="1.0" encoding="utf-8"?>
<sst xmlns="http://schemas.openxmlformats.org/spreadsheetml/2006/main" count="63" uniqueCount="62">
  <si>
    <t>ELEMENT</t>
  </si>
  <si>
    <t>QUANTITE</t>
  </si>
  <si>
    <t>CUMUL</t>
  </si>
  <si>
    <t>%</t>
  </si>
  <si>
    <t>TOTAL</t>
  </si>
  <si>
    <t>Q</t>
  </si>
  <si>
    <t>Ref</t>
  </si>
  <si>
    <t>Q RECT</t>
  </si>
  <si>
    <t>Réf</t>
  </si>
  <si>
    <t>INDEX</t>
  </si>
  <si>
    <t>CUMUL %</t>
  </si>
  <si>
    <t>ELEMENT 1</t>
  </si>
  <si>
    <t>ELEMENT 2</t>
  </si>
  <si>
    <t>ELEMENT 3</t>
  </si>
  <si>
    <t>ELEMENT 4</t>
  </si>
  <si>
    <t>ELEMENT 5</t>
  </si>
  <si>
    <t>ELEMENT 6</t>
  </si>
  <si>
    <t>ELEMENT 7</t>
  </si>
  <si>
    <t>ELEMENT 8</t>
  </si>
  <si>
    <t>ELEMENT 9</t>
  </si>
  <si>
    <t>ELEMENT 10</t>
  </si>
  <si>
    <t>ELEMENT 11</t>
  </si>
  <si>
    <t>ELEMENT 12</t>
  </si>
  <si>
    <t>ELEMENT 13</t>
  </si>
  <si>
    <t>ELEMENT 14</t>
  </si>
  <si>
    <t>ELEMENT 15</t>
  </si>
  <si>
    <t>ELEMENT 16</t>
  </si>
  <si>
    <t>ELEMENT 17</t>
  </si>
  <si>
    <t>ELEMENT 18</t>
  </si>
  <si>
    <t>ELEMENT 19</t>
  </si>
  <si>
    <t>ELEMENT 20</t>
  </si>
  <si>
    <t>ELEMENT 21</t>
  </si>
  <si>
    <t>ELEMENT 22</t>
  </si>
  <si>
    <t>ELEMENT 23</t>
  </si>
  <si>
    <t>ELEMENT 24</t>
  </si>
  <si>
    <t>ELEMENT 25</t>
  </si>
  <si>
    <t>ELEMENT 26</t>
  </si>
  <si>
    <t>ELEMENT 27</t>
  </si>
  <si>
    <t>ELEMENT 28</t>
  </si>
  <si>
    <t>ELEMENT 29</t>
  </si>
  <si>
    <t>ELEMENT 30</t>
  </si>
  <si>
    <t>ELEMENT 31</t>
  </si>
  <si>
    <t>ELEMENT 32</t>
  </si>
  <si>
    <t>ELEMENT 33</t>
  </si>
  <si>
    <t>ELEMENT 34</t>
  </si>
  <si>
    <t>ELEMENT 35</t>
  </si>
  <si>
    <t>ELEMENT 36</t>
  </si>
  <si>
    <t>ELEMENT 37</t>
  </si>
  <si>
    <t>ELEMENT 38</t>
  </si>
  <si>
    <t>ELEMENT 39</t>
  </si>
  <si>
    <t>ELEMENT 40</t>
  </si>
  <si>
    <t>ELEMENT 41</t>
  </si>
  <si>
    <t>ELEMENT 42</t>
  </si>
  <si>
    <t>ELEMENT 43</t>
  </si>
  <si>
    <t>ELEMENT 44</t>
  </si>
  <si>
    <t>ELEMENT 45</t>
  </si>
  <si>
    <t>ELEMENT 46</t>
  </si>
  <si>
    <t>ELEMENT 47</t>
  </si>
  <si>
    <t>ELEMENT 48</t>
  </si>
  <si>
    <t>ELEMENT 49</t>
  </si>
  <si>
    <t>Liste Des elements</t>
  </si>
  <si>
    <t>www.plateformetextile.tn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</si>
</sst>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10"/>
      <color indexed="44"/>
      <name val="Arial"/>
    </font>
    <font>
      <b/>
      <sz val="10"/>
      <color indexed="63"/>
      <name val="Arial"/>
      <family val="2"/>
    </font>
    <font>
      <b/>
      <sz val="10"/>
      <color indexed="44"/>
      <name val="Arial"/>
      <family val="2"/>
    </font>
    <font>
      <sz val="10"/>
      <color indexed="63"/>
      <name val="Arial"/>
    </font>
    <font>
      <b/>
      <sz val="10"/>
      <color indexed="63"/>
      <name val="Arial"/>
    </font>
    <font>
      <sz val="10"/>
      <color theme="0"/>
      <name val="Arial"/>
      <family val="2"/>
    </font>
    <font>
      <b/>
      <sz val="10"/>
      <color theme="0" tint="-0.14999847407452621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 style="dashed">
        <color indexed="9"/>
      </right>
      <top style="thin">
        <color indexed="64"/>
      </top>
      <bottom style="dashed">
        <color indexed="9"/>
      </bottom>
      <diagonal/>
    </border>
    <border>
      <left style="dashed">
        <color indexed="9"/>
      </left>
      <right style="dashed">
        <color indexed="9"/>
      </right>
      <top style="thin">
        <color indexed="64"/>
      </top>
      <bottom style="dashed">
        <color indexed="9"/>
      </bottom>
      <diagonal/>
    </border>
    <border>
      <left style="dashed">
        <color indexed="9"/>
      </left>
      <right style="thin">
        <color indexed="9"/>
      </right>
      <top style="thin">
        <color indexed="64"/>
      </top>
      <bottom style="dashed">
        <color indexed="9"/>
      </bottom>
      <diagonal/>
    </border>
    <border>
      <left style="thin">
        <color indexed="64"/>
      </left>
      <right style="dashed">
        <color indexed="9"/>
      </right>
      <top style="dashed">
        <color indexed="9"/>
      </top>
      <bottom style="dashed">
        <color indexed="9"/>
      </bottom>
      <diagonal/>
    </border>
    <border>
      <left style="dashed">
        <color indexed="9"/>
      </left>
      <right style="dashed">
        <color indexed="9"/>
      </right>
      <top style="dashed">
        <color indexed="9"/>
      </top>
      <bottom style="dashed">
        <color indexed="9"/>
      </bottom>
      <diagonal/>
    </border>
    <border>
      <left style="dashed">
        <color indexed="9"/>
      </left>
      <right style="thin">
        <color indexed="9"/>
      </right>
      <top style="dashed">
        <color indexed="9"/>
      </top>
      <bottom style="dashed">
        <color indexed="9"/>
      </bottom>
      <diagonal/>
    </border>
    <border>
      <left style="thin">
        <color indexed="64"/>
      </left>
      <right style="dashed">
        <color indexed="9"/>
      </right>
      <top style="dashed">
        <color indexed="9"/>
      </top>
      <bottom style="thin">
        <color indexed="9"/>
      </bottom>
      <diagonal/>
    </border>
    <border>
      <left style="dashed">
        <color indexed="9"/>
      </left>
      <right style="dashed">
        <color indexed="9"/>
      </right>
      <top style="dashed">
        <color indexed="9"/>
      </top>
      <bottom style="thin">
        <color indexed="9"/>
      </bottom>
      <diagonal/>
    </border>
    <border>
      <left style="dashed">
        <color indexed="9"/>
      </left>
      <right style="thin">
        <color indexed="9"/>
      </right>
      <top style="dashed">
        <color indexed="9"/>
      </top>
      <bottom style="thin">
        <color indexed="9"/>
      </bottom>
      <diagonal/>
    </border>
    <border>
      <left style="thin">
        <color indexed="64"/>
      </left>
      <right style="dashed">
        <color indexed="9"/>
      </right>
      <top style="thin">
        <color indexed="64"/>
      </top>
      <bottom style="thin">
        <color indexed="9"/>
      </bottom>
      <diagonal/>
    </border>
    <border>
      <left style="dashed">
        <color indexed="9"/>
      </left>
      <right style="dashed">
        <color indexed="9"/>
      </right>
      <top style="thin">
        <color indexed="64"/>
      </top>
      <bottom style="thin">
        <color indexed="9"/>
      </bottom>
      <diagonal/>
    </border>
    <border>
      <left style="dashed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dashed">
        <color indexed="63"/>
      </right>
      <top style="thin">
        <color indexed="64"/>
      </top>
      <bottom style="dotted">
        <color indexed="64"/>
      </bottom>
      <diagonal/>
    </border>
    <border>
      <left style="dashed">
        <color indexed="63"/>
      </left>
      <right style="dashed">
        <color indexed="63"/>
      </right>
      <top style="thin">
        <color indexed="64"/>
      </top>
      <bottom style="dotted">
        <color indexed="64"/>
      </bottom>
      <diagonal/>
    </border>
    <border>
      <left style="dashed">
        <color indexed="63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1" fontId="7" fillId="2" borderId="27" xfId="0" applyNumberFormat="1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/>
    <xf numFmtId="0" fontId="4" fillId="3" borderId="0" xfId="0" applyFont="1" applyFill="1"/>
    <xf numFmtId="0" fontId="5" fillId="3" borderId="0" xfId="0" applyFont="1" applyFill="1"/>
    <xf numFmtId="0" fontId="4" fillId="3" borderId="4" xfId="0" applyFont="1" applyFill="1" applyBorder="1"/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9" fontId="4" fillId="3" borderId="11" xfId="2" applyFont="1" applyFill="1" applyBorder="1" applyAlignment="1">
      <alignment horizontal="center" vertical="center"/>
    </xf>
    <xf numFmtId="9" fontId="4" fillId="3" borderId="12" xfId="2" applyFont="1" applyFill="1" applyBorder="1" applyAlignment="1">
      <alignment horizontal="center" vertical="center"/>
    </xf>
    <xf numFmtId="9" fontId="4" fillId="3" borderId="5" xfId="2" applyFont="1" applyFill="1" applyBorder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9" fontId="5" fillId="3" borderId="0" xfId="2" applyFont="1" applyFill="1"/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9" fontId="4" fillId="3" borderId="14" xfId="2" applyFont="1" applyFill="1" applyBorder="1" applyAlignment="1">
      <alignment horizontal="center" vertical="center"/>
    </xf>
    <xf numFmtId="9" fontId="4" fillId="3" borderId="15" xfId="2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9" fontId="4" fillId="3" borderId="17" xfId="2" applyFont="1" applyFill="1" applyBorder="1" applyAlignment="1">
      <alignment horizontal="center" vertical="center"/>
    </xf>
    <xf numFmtId="9" fontId="4" fillId="3" borderId="18" xfId="2" applyFont="1" applyFill="1" applyBorder="1" applyAlignment="1">
      <alignment horizontal="center" vertical="center"/>
    </xf>
    <xf numFmtId="0" fontId="4" fillId="3" borderId="6" xfId="0" applyFont="1" applyFill="1" applyBorder="1"/>
    <xf numFmtId="0" fontId="4" fillId="3" borderId="7" xfId="0" applyFont="1" applyFill="1" applyBorder="1"/>
    <xf numFmtId="0" fontId="4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9" fillId="3" borderId="0" xfId="0" applyFont="1" applyFill="1"/>
    <xf numFmtId="9" fontId="9" fillId="3" borderId="0" xfId="0" applyNumberFormat="1" applyFont="1" applyFill="1"/>
    <xf numFmtId="9" fontId="9" fillId="3" borderId="0" xfId="2" applyFont="1" applyFill="1"/>
    <xf numFmtId="165" fontId="9" fillId="3" borderId="0" xfId="1" applyNumberFormat="1" applyFont="1" applyFill="1"/>
    <xf numFmtId="10" fontId="9" fillId="3" borderId="0" xfId="2" applyNumberFormat="1" applyFont="1" applyFill="1"/>
    <xf numFmtId="9" fontId="10" fillId="3" borderId="0" xfId="3" applyNumberFormat="1" applyFill="1" applyBorder="1" applyAlignment="1">
      <alignment horizontal="center" vertic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3">
    <dxf>
      <fill>
        <patternFill>
          <bgColor indexed="9"/>
        </patternFill>
      </fill>
    </dxf>
    <dxf>
      <fill>
        <patternFill>
          <bgColor indexed="51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04709225396417E-2"/>
          <c:y val="3.2469643217674718E-2"/>
          <c:w val="0.90712074303405577"/>
          <c:h val="0.9039780521262003"/>
        </c:manualLayout>
      </c:layout>
      <c:barChart>
        <c:barDir val="col"/>
        <c:grouping val="stack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TABLEAU!$C$5:$C$54</c:f>
              <c:strCache>
                <c:ptCount val="49"/>
                <c:pt idx="0">
                  <c:v>31</c:v>
                </c:pt>
                <c:pt idx="1">
                  <c:v>34</c:v>
                </c:pt>
                <c:pt idx="2">
                  <c:v>45</c:v>
                </c:pt>
                <c:pt idx="3">
                  <c:v>27</c:v>
                </c:pt>
                <c:pt idx="4">
                  <c:v>23</c:v>
                </c:pt>
                <c:pt idx="5">
                  <c:v>43</c:v>
                </c:pt>
                <c:pt idx="6">
                  <c:v>19</c:v>
                </c:pt>
                <c:pt idx="7">
                  <c:v>1</c:v>
                </c:pt>
                <c:pt idx="8">
                  <c:v>39</c:v>
                </c:pt>
                <c:pt idx="9">
                  <c:v>2</c:v>
                </c:pt>
                <c:pt idx="10">
                  <c:v>25</c:v>
                </c:pt>
                <c:pt idx="11">
                  <c:v>20</c:v>
                </c:pt>
                <c:pt idx="12">
                  <c:v>24</c:v>
                </c:pt>
                <c:pt idx="13">
                  <c:v>12</c:v>
                </c:pt>
                <c:pt idx="14">
                  <c:v>14</c:v>
                </c:pt>
                <c:pt idx="15">
                  <c:v>32</c:v>
                </c:pt>
                <c:pt idx="16">
                  <c:v>8</c:v>
                </c:pt>
                <c:pt idx="17">
                  <c:v>33</c:v>
                </c:pt>
                <c:pt idx="18">
                  <c:v>40</c:v>
                </c:pt>
                <c:pt idx="19">
                  <c:v>17</c:v>
                </c:pt>
                <c:pt idx="20">
                  <c:v>29</c:v>
                </c:pt>
                <c:pt idx="21">
                  <c:v>41</c:v>
                </c:pt>
                <c:pt idx="22">
                  <c:v>37</c:v>
                </c:pt>
                <c:pt idx="23">
                  <c:v>28</c:v>
                </c:pt>
                <c:pt idx="24">
                  <c:v>38</c:v>
                </c:pt>
                <c:pt idx="25">
                  <c:v>47</c:v>
                </c:pt>
                <c:pt idx="26">
                  <c:v>6</c:v>
                </c:pt>
                <c:pt idx="27">
                  <c:v>30</c:v>
                </c:pt>
                <c:pt idx="28">
                  <c:v>49</c:v>
                </c:pt>
                <c:pt idx="29">
                  <c:v>44</c:v>
                </c:pt>
                <c:pt idx="30">
                  <c:v>22</c:v>
                </c:pt>
                <c:pt idx="31">
                  <c:v>10</c:v>
                </c:pt>
                <c:pt idx="32">
                  <c:v>26</c:v>
                </c:pt>
                <c:pt idx="33">
                  <c:v>11</c:v>
                </c:pt>
                <c:pt idx="34">
                  <c:v>48</c:v>
                </c:pt>
                <c:pt idx="35">
                  <c:v>15</c:v>
                </c:pt>
                <c:pt idx="36">
                  <c:v>42</c:v>
                </c:pt>
                <c:pt idx="37">
                  <c:v>36</c:v>
                </c:pt>
                <c:pt idx="38">
                  <c:v>35</c:v>
                </c:pt>
                <c:pt idx="39">
                  <c:v>18</c:v>
                </c:pt>
                <c:pt idx="40">
                  <c:v>21</c:v>
                </c:pt>
                <c:pt idx="41">
                  <c:v>16</c:v>
                </c:pt>
                <c:pt idx="42">
                  <c:v>9</c:v>
                </c:pt>
                <c:pt idx="43">
                  <c:v>7</c:v>
                </c:pt>
                <c:pt idx="44">
                  <c:v>46</c:v>
                </c:pt>
                <c:pt idx="45">
                  <c:v>13</c:v>
                </c:pt>
                <c:pt idx="46">
                  <c:v>5</c:v>
                </c:pt>
                <c:pt idx="47">
                  <c:v>4</c:v>
                </c:pt>
                <c:pt idx="48">
                  <c:v>3</c:v>
                </c:pt>
              </c:strCache>
            </c:strRef>
          </c:cat>
          <c:val>
            <c:numRef>
              <c:f>TABLEAU!$AA$5:$AA$54</c:f>
              <c:numCache>
                <c:formatCode>_-* #\ ##0\ _€_-;\-* #\ ##0\ _€_-;_-* "-"??\ _€_-;_-@_-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61</c:v>
                </c:pt>
                <c:pt idx="25">
                  <c:v>60</c:v>
                </c:pt>
                <c:pt idx="26">
                  <c:v>55</c:v>
                </c:pt>
                <c:pt idx="27">
                  <c:v>53</c:v>
                </c:pt>
                <c:pt idx="28">
                  <c:v>48</c:v>
                </c:pt>
                <c:pt idx="29">
                  <c:v>40</c:v>
                </c:pt>
                <c:pt idx="30">
                  <c:v>35</c:v>
                </c:pt>
                <c:pt idx="31">
                  <c:v>32</c:v>
                </c:pt>
                <c:pt idx="32">
                  <c:v>30</c:v>
                </c:pt>
                <c:pt idx="33">
                  <c:v>26</c:v>
                </c:pt>
                <c:pt idx="34">
                  <c:v>25</c:v>
                </c:pt>
                <c:pt idx="35">
                  <c:v>24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18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10</c:v>
                </c:pt>
                <c:pt idx="44">
                  <c:v>8</c:v>
                </c:pt>
                <c:pt idx="45">
                  <c:v>5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1-4357-BFF3-5B39D7D05D9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TABLEAU!$C$5:$C$54</c:f>
              <c:strCache>
                <c:ptCount val="49"/>
                <c:pt idx="0">
                  <c:v>31</c:v>
                </c:pt>
                <c:pt idx="1">
                  <c:v>34</c:v>
                </c:pt>
                <c:pt idx="2">
                  <c:v>45</c:v>
                </c:pt>
                <c:pt idx="3">
                  <c:v>27</c:v>
                </c:pt>
                <c:pt idx="4">
                  <c:v>23</c:v>
                </c:pt>
                <c:pt idx="5">
                  <c:v>43</c:v>
                </c:pt>
                <c:pt idx="6">
                  <c:v>19</c:v>
                </c:pt>
                <c:pt idx="7">
                  <c:v>1</c:v>
                </c:pt>
                <c:pt idx="8">
                  <c:v>39</c:v>
                </c:pt>
                <c:pt idx="9">
                  <c:v>2</c:v>
                </c:pt>
                <c:pt idx="10">
                  <c:v>25</c:v>
                </c:pt>
                <c:pt idx="11">
                  <c:v>20</c:v>
                </c:pt>
                <c:pt idx="12">
                  <c:v>24</c:v>
                </c:pt>
                <c:pt idx="13">
                  <c:v>12</c:v>
                </c:pt>
                <c:pt idx="14">
                  <c:v>14</c:v>
                </c:pt>
                <c:pt idx="15">
                  <c:v>32</c:v>
                </c:pt>
                <c:pt idx="16">
                  <c:v>8</c:v>
                </c:pt>
                <c:pt idx="17">
                  <c:v>33</c:v>
                </c:pt>
                <c:pt idx="18">
                  <c:v>40</c:v>
                </c:pt>
                <c:pt idx="19">
                  <c:v>17</c:v>
                </c:pt>
                <c:pt idx="20">
                  <c:v>29</c:v>
                </c:pt>
                <c:pt idx="21">
                  <c:v>41</c:v>
                </c:pt>
                <c:pt idx="22">
                  <c:v>37</c:v>
                </c:pt>
                <c:pt idx="23">
                  <c:v>28</c:v>
                </c:pt>
                <c:pt idx="24">
                  <c:v>38</c:v>
                </c:pt>
                <c:pt idx="25">
                  <c:v>47</c:v>
                </c:pt>
                <c:pt idx="26">
                  <c:v>6</c:v>
                </c:pt>
                <c:pt idx="27">
                  <c:v>30</c:v>
                </c:pt>
                <c:pt idx="28">
                  <c:v>49</c:v>
                </c:pt>
                <c:pt idx="29">
                  <c:v>44</c:v>
                </c:pt>
                <c:pt idx="30">
                  <c:v>22</c:v>
                </c:pt>
                <c:pt idx="31">
                  <c:v>10</c:v>
                </c:pt>
                <c:pt idx="32">
                  <c:v>26</c:v>
                </c:pt>
                <c:pt idx="33">
                  <c:v>11</c:v>
                </c:pt>
                <c:pt idx="34">
                  <c:v>48</c:v>
                </c:pt>
                <c:pt idx="35">
                  <c:v>15</c:v>
                </c:pt>
                <c:pt idx="36">
                  <c:v>42</c:v>
                </c:pt>
                <c:pt idx="37">
                  <c:v>36</c:v>
                </c:pt>
                <c:pt idx="38">
                  <c:v>35</c:v>
                </c:pt>
                <c:pt idx="39">
                  <c:v>18</c:v>
                </c:pt>
                <c:pt idx="40">
                  <c:v>21</c:v>
                </c:pt>
                <c:pt idx="41">
                  <c:v>16</c:v>
                </c:pt>
                <c:pt idx="42">
                  <c:v>9</c:v>
                </c:pt>
                <c:pt idx="43">
                  <c:v>7</c:v>
                </c:pt>
                <c:pt idx="44">
                  <c:v>46</c:v>
                </c:pt>
                <c:pt idx="45">
                  <c:v>13</c:v>
                </c:pt>
                <c:pt idx="46">
                  <c:v>5</c:v>
                </c:pt>
                <c:pt idx="47">
                  <c:v>4</c:v>
                </c:pt>
                <c:pt idx="48">
                  <c:v>3</c:v>
                </c:pt>
              </c:strCache>
            </c:strRef>
          </c:cat>
          <c:val>
            <c:numRef>
              <c:f>TABLEAU!$Z$5:$Z$54</c:f>
              <c:numCache>
                <c:formatCode>_-* #\ ##0\ _€_-;\-* #\ ##0\ _€_-;_-* "-"??\ _€_-;_-@_-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780</c:v>
                </c:pt>
                <c:pt idx="7">
                  <c:v>556</c:v>
                </c:pt>
                <c:pt idx="8">
                  <c:v>360</c:v>
                </c:pt>
                <c:pt idx="9">
                  <c:v>300</c:v>
                </c:pt>
                <c:pt idx="10">
                  <c:v>240</c:v>
                </c:pt>
                <c:pt idx="11">
                  <c:v>190</c:v>
                </c:pt>
                <c:pt idx="12">
                  <c:v>140</c:v>
                </c:pt>
                <c:pt idx="13">
                  <c:v>136</c:v>
                </c:pt>
                <c:pt idx="14">
                  <c:v>120</c:v>
                </c:pt>
                <c:pt idx="15">
                  <c:v>112</c:v>
                </c:pt>
                <c:pt idx="16">
                  <c:v>110</c:v>
                </c:pt>
                <c:pt idx="17">
                  <c:v>90</c:v>
                </c:pt>
                <c:pt idx="18">
                  <c:v>83</c:v>
                </c:pt>
                <c:pt idx="19">
                  <c:v>80</c:v>
                </c:pt>
                <c:pt idx="20">
                  <c:v>75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1-4357-BFF3-5B39D7D05D9F}"/>
            </c:ext>
          </c:extLst>
        </c:ser>
        <c:ser>
          <c:idx val="0"/>
          <c:order val="2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TABLEAU!$C$5:$C$54</c:f>
              <c:strCache>
                <c:ptCount val="49"/>
                <c:pt idx="0">
                  <c:v>31</c:v>
                </c:pt>
                <c:pt idx="1">
                  <c:v>34</c:v>
                </c:pt>
                <c:pt idx="2">
                  <c:v>45</c:v>
                </c:pt>
                <c:pt idx="3">
                  <c:v>27</c:v>
                </c:pt>
                <c:pt idx="4">
                  <c:v>23</c:v>
                </c:pt>
                <c:pt idx="5">
                  <c:v>43</c:v>
                </c:pt>
                <c:pt idx="6">
                  <c:v>19</c:v>
                </c:pt>
                <c:pt idx="7">
                  <c:v>1</c:v>
                </c:pt>
                <c:pt idx="8">
                  <c:v>39</c:v>
                </c:pt>
                <c:pt idx="9">
                  <c:v>2</c:v>
                </c:pt>
                <c:pt idx="10">
                  <c:v>25</c:v>
                </c:pt>
                <c:pt idx="11">
                  <c:v>20</c:v>
                </c:pt>
                <c:pt idx="12">
                  <c:v>24</c:v>
                </c:pt>
                <c:pt idx="13">
                  <c:v>12</c:v>
                </c:pt>
                <c:pt idx="14">
                  <c:v>14</c:v>
                </c:pt>
                <c:pt idx="15">
                  <c:v>32</c:v>
                </c:pt>
                <c:pt idx="16">
                  <c:v>8</c:v>
                </c:pt>
                <c:pt idx="17">
                  <c:v>33</c:v>
                </c:pt>
                <c:pt idx="18">
                  <c:v>40</c:v>
                </c:pt>
                <c:pt idx="19">
                  <c:v>17</c:v>
                </c:pt>
                <c:pt idx="20">
                  <c:v>29</c:v>
                </c:pt>
                <c:pt idx="21">
                  <c:v>41</c:v>
                </c:pt>
                <c:pt idx="22">
                  <c:v>37</c:v>
                </c:pt>
                <c:pt idx="23">
                  <c:v>28</c:v>
                </c:pt>
                <c:pt idx="24">
                  <c:v>38</c:v>
                </c:pt>
                <c:pt idx="25">
                  <c:v>47</c:v>
                </c:pt>
                <c:pt idx="26">
                  <c:v>6</c:v>
                </c:pt>
                <c:pt idx="27">
                  <c:v>30</c:v>
                </c:pt>
                <c:pt idx="28">
                  <c:v>49</c:v>
                </c:pt>
                <c:pt idx="29">
                  <c:v>44</c:v>
                </c:pt>
                <c:pt idx="30">
                  <c:v>22</c:v>
                </c:pt>
                <c:pt idx="31">
                  <c:v>10</c:v>
                </c:pt>
                <c:pt idx="32">
                  <c:v>26</c:v>
                </c:pt>
                <c:pt idx="33">
                  <c:v>11</c:v>
                </c:pt>
                <c:pt idx="34">
                  <c:v>48</c:v>
                </c:pt>
                <c:pt idx="35">
                  <c:v>15</c:v>
                </c:pt>
                <c:pt idx="36">
                  <c:v>42</c:v>
                </c:pt>
                <c:pt idx="37">
                  <c:v>36</c:v>
                </c:pt>
                <c:pt idx="38">
                  <c:v>35</c:v>
                </c:pt>
                <c:pt idx="39">
                  <c:v>18</c:v>
                </c:pt>
                <c:pt idx="40">
                  <c:v>21</c:v>
                </c:pt>
                <c:pt idx="41">
                  <c:v>16</c:v>
                </c:pt>
                <c:pt idx="42">
                  <c:v>9</c:v>
                </c:pt>
                <c:pt idx="43">
                  <c:v>7</c:v>
                </c:pt>
                <c:pt idx="44">
                  <c:v>46</c:v>
                </c:pt>
                <c:pt idx="45">
                  <c:v>13</c:v>
                </c:pt>
                <c:pt idx="46">
                  <c:v>5</c:v>
                </c:pt>
                <c:pt idx="47">
                  <c:v>4</c:v>
                </c:pt>
                <c:pt idx="48">
                  <c:v>3</c:v>
                </c:pt>
              </c:strCache>
            </c:strRef>
          </c:cat>
          <c:val>
            <c:numRef>
              <c:f>TABLEAU!$Y$5:$Y$54</c:f>
              <c:numCache>
                <c:formatCode>General</c:formatCode>
                <c:ptCount val="50"/>
                <c:pt idx="0">
                  <c:v>3117</c:v>
                </c:pt>
                <c:pt idx="1">
                  <c:v>2550</c:v>
                </c:pt>
                <c:pt idx="2">
                  <c:v>2300</c:v>
                </c:pt>
                <c:pt idx="3">
                  <c:v>2116</c:v>
                </c:pt>
                <c:pt idx="4">
                  <c:v>1700</c:v>
                </c:pt>
                <c:pt idx="5">
                  <c:v>1130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1-4357-BFF3-5B39D7D05D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3893888"/>
        <c:axId val="63895424"/>
      </c:barChart>
      <c:catAx>
        <c:axId val="6389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8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9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theme="1" tint="0.34998626667073579"/>
  </sheetPr>
  <sheetViews>
    <sheetView zoomScale="75" workbookViewId="0"/>
  </sheetViews>
  <pageMargins left="0.39370078740157483" right="0.39370078740157483" top="0.39370078740157483" bottom="0.39370078740157483" header="0" footer="0"/>
  <pageSetup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0</xdr:row>
      <xdr:rowOff>28575</xdr:rowOff>
    </xdr:from>
    <xdr:to>
      <xdr:col>6</xdr:col>
      <xdr:colOff>761404</xdr:colOff>
      <xdr:row>3</xdr:row>
      <xdr:rowOff>16387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C5863B2-EE03-437F-ABD2-CC956D293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28575"/>
          <a:ext cx="1523404" cy="635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6</xdr:row>
      <xdr:rowOff>0</xdr:rowOff>
    </xdr:from>
    <xdr:to>
      <xdr:col>12</xdr:col>
      <xdr:colOff>266050</xdr:colOff>
      <xdr:row>8</xdr:row>
      <xdr:rowOff>161662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F9C82F-A3FB-4172-AFD5-0BA879473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876300"/>
          <a:ext cx="1199500" cy="4855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20200" cy="69342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teformetextile.t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B2:X67"/>
  <sheetViews>
    <sheetView tabSelected="1" workbookViewId="0">
      <pane ySplit="2" topLeftCell="A3" activePane="bottomLeft" state="frozen"/>
      <selection pane="bottomLeft" activeCell="F15" sqref="F15"/>
    </sheetView>
  </sheetViews>
  <sheetFormatPr baseColWidth="10" defaultRowHeight="12.75" x14ac:dyDescent="0.2"/>
  <cols>
    <col min="1" max="1" width="11.42578125" style="1"/>
    <col min="2" max="2" width="0.85546875" style="1" customWidth="1"/>
    <col min="3" max="3" width="7.85546875" style="1" customWidth="1"/>
    <col min="4" max="4" width="43.140625" style="1" customWidth="1"/>
    <col min="5" max="5" width="14.140625" style="1" customWidth="1"/>
    <col min="6" max="8" width="15.5703125" style="1" customWidth="1"/>
    <col min="9" max="9" width="15.5703125" style="2" customWidth="1"/>
    <col min="10" max="11" width="3.5703125" style="2" customWidth="1"/>
    <col min="12" max="12" width="8.42578125" style="2" customWidth="1"/>
    <col min="13" max="13" width="4.85546875" style="2" customWidth="1"/>
    <col min="14" max="14" width="17.85546875" style="2" customWidth="1"/>
    <col min="15" max="15" width="7.140625" style="2" customWidth="1"/>
    <col min="16" max="16" width="10.140625" style="2" customWidth="1"/>
    <col min="17" max="17" width="6.85546875" style="2" customWidth="1"/>
    <col min="18" max="18" width="9.7109375" style="2" customWidth="1"/>
    <col min="19" max="24" width="11.42578125" style="2"/>
    <col min="25" max="16384" width="11.42578125" style="1"/>
  </cols>
  <sheetData>
    <row r="2" spans="2:23" ht="24" customHeight="1" x14ac:dyDescent="0.2">
      <c r="B2" s="3"/>
      <c r="C2" s="9" t="s">
        <v>6</v>
      </c>
      <c r="D2" s="18" t="s">
        <v>60</v>
      </c>
      <c r="E2" s="10" t="s">
        <v>1</v>
      </c>
      <c r="H2" s="6"/>
      <c r="I2" s="6"/>
      <c r="J2" s="6" t="s">
        <v>9</v>
      </c>
      <c r="K2" s="6"/>
      <c r="L2" s="6"/>
      <c r="M2" s="6" t="s">
        <v>5</v>
      </c>
      <c r="N2" s="6" t="s">
        <v>7</v>
      </c>
      <c r="O2" s="6"/>
      <c r="P2" s="6"/>
      <c r="Q2" s="6"/>
      <c r="R2" s="6"/>
      <c r="S2" s="6"/>
      <c r="T2" s="6"/>
      <c r="U2" s="6"/>
      <c r="V2" s="6"/>
      <c r="W2" s="6"/>
    </row>
    <row r="3" spans="2:23" ht="14.25" customHeight="1" x14ac:dyDescent="0.2">
      <c r="B3" s="3"/>
      <c r="C3" s="11">
        <v>1</v>
      </c>
      <c r="D3" s="12" t="s">
        <v>11</v>
      </c>
      <c r="E3" s="13">
        <v>556</v>
      </c>
      <c r="H3" s="6"/>
      <c r="I3" s="6"/>
      <c r="J3" s="6">
        <v>1</v>
      </c>
      <c r="K3" s="6">
        <f t="shared" ref="K3:K34" si="0">IF(C3="","",C3)</f>
        <v>1</v>
      </c>
      <c r="L3" s="6" t="str">
        <f t="shared" ref="L3:L34" si="1">IF(D3="","",D3)</f>
        <v>ELEMENT 1</v>
      </c>
      <c r="M3" s="6">
        <f t="shared" ref="M3:M34" si="2">IF(E3="","",E3)</f>
        <v>556</v>
      </c>
      <c r="N3" s="7">
        <f>IF(M3="","",M3+(J3/100))</f>
        <v>556.01</v>
      </c>
      <c r="O3" s="6">
        <f t="shared" ref="O3:O34" si="3">IF(R3="","",INDEX(K:K,MATCH(R3,N:N,0)))</f>
        <v>31</v>
      </c>
      <c r="P3" s="6" t="str">
        <f t="shared" ref="P3:P34" si="4">IF(R3="","",INDEX(L:L,MATCH(R3,N:N,0)))</f>
        <v>ELEMENT 31</v>
      </c>
      <c r="Q3" s="6">
        <f t="shared" ref="Q3:Q34" si="5">IF(R3="","",INDEX(M:M,MATCH(R3,N:N,0)))</f>
        <v>3117</v>
      </c>
      <c r="R3" s="7">
        <f t="shared" ref="R3:R34" si="6">IF(ISERROR(LARGE($N$3:$N$52,J3)),"",LARGE($N$3:$N$52,J3))</f>
        <v>3117.31</v>
      </c>
      <c r="S3" s="6"/>
      <c r="T3" s="6"/>
      <c r="U3" s="6"/>
      <c r="V3" s="6"/>
      <c r="W3" s="6"/>
    </row>
    <row r="4" spans="2:23" x14ac:dyDescent="0.2">
      <c r="B4" s="3"/>
      <c r="C4" s="11">
        <v>2</v>
      </c>
      <c r="D4" s="12" t="s">
        <v>12</v>
      </c>
      <c r="E4" s="14">
        <v>300</v>
      </c>
      <c r="H4" s="6"/>
      <c r="I4" s="6"/>
      <c r="J4" s="6">
        <v>2</v>
      </c>
      <c r="K4" s="6">
        <f t="shared" si="0"/>
        <v>2</v>
      </c>
      <c r="L4" s="6" t="str">
        <f t="shared" si="1"/>
        <v>ELEMENT 2</v>
      </c>
      <c r="M4" s="6">
        <f t="shared" si="2"/>
        <v>300</v>
      </c>
      <c r="N4" s="7">
        <f>IF(M4="","",M4+(J4/100))</f>
        <v>300.02</v>
      </c>
      <c r="O4" s="6">
        <f t="shared" si="3"/>
        <v>34</v>
      </c>
      <c r="P4" s="6" t="str">
        <f t="shared" si="4"/>
        <v>ELEMENT 34</v>
      </c>
      <c r="Q4" s="6">
        <f t="shared" si="5"/>
        <v>2550</v>
      </c>
      <c r="R4" s="7">
        <f t="shared" si="6"/>
        <v>2550.34</v>
      </c>
      <c r="S4" s="6"/>
      <c r="T4" s="6"/>
      <c r="U4" s="6"/>
      <c r="V4" s="6"/>
      <c r="W4" s="6"/>
    </row>
    <row r="5" spans="2:23" x14ac:dyDescent="0.2">
      <c r="B5" s="3"/>
      <c r="C5" s="11">
        <v>3</v>
      </c>
      <c r="D5" s="12" t="s">
        <v>13</v>
      </c>
      <c r="E5" s="13">
        <v>1</v>
      </c>
      <c r="H5" s="6"/>
      <c r="I5" s="6"/>
      <c r="J5" s="6">
        <v>3</v>
      </c>
      <c r="K5" s="6">
        <f t="shared" si="0"/>
        <v>3</v>
      </c>
      <c r="L5" s="6" t="str">
        <f t="shared" si="1"/>
        <v>ELEMENT 3</v>
      </c>
      <c r="M5" s="6">
        <f t="shared" si="2"/>
        <v>1</v>
      </c>
      <c r="N5" s="7">
        <f t="shared" ref="N5:N51" si="7">IF(M5="","",M5+(J5/100))</f>
        <v>1.03</v>
      </c>
      <c r="O5" s="6">
        <f t="shared" si="3"/>
        <v>45</v>
      </c>
      <c r="P5" s="6" t="str">
        <f t="shared" si="4"/>
        <v>ELEMENT 45</v>
      </c>
      <c r="Q5" s="6">
        <f t="shared" si="5"/>
        <v>2300</v>
      </c>
      <c r="R5" s="7">
        <f t="shared" si="6"/>
        <v>2300.4499999999998</v>
      </c>
      <c r="S5" s="6"/>
      <c r="T5" s="6"/>
      <c r="U5" s="6"/>
      <c r="V5" s="6"/>
      <c r="W5" s="6"/>
    </row>
    <row r="6" spans="2:23" x14ac:dyDescent="0.2">
      <c r="B6" s="3"/>
      <c r="C6" s="11">
        <v>4</v>
      </c>
      <c r="D6" s="12" t="s">
        <v>14</v>
      </c>
      <c r="E6" s="13">
        <v>2</v>
      </c>
      <c r="H6" s="6"/>
      <c r="I6" s="6"/>
      <c r="J6" s="6">
        <v>4</v>
      </c>
      <c r="K6" s="6">
        <f t="shared" si="0"/>
        <v>4</v>
      </c>
      <c r="L6" s="6" t="str">
        <f t="shared" si="1"/>
        <v>ELEMENT 4</v>
      </c>
      <c r="M6" s="6">
        <f t="shared" si="2"/>
        <v>2</v>
      </c>
      <c r="N6" s="7">
        <f t="shared" si="7"/>
        <v>2.04</v>
      </c>
      <c r="O6" s="6">
        <f t="shared" si="3"/>
        <v>27</v>
      </c>
      <c r="P6" s="6" t="str">
        <f t="shared" si="4"/>
        <v>ELEMENT 27</v>
      </c>
      <c r="Q6" s="6">
        <f t="shared" si="5"/>
        <v>2116</v>
      </c>
      <c r="R6" s="7">
        <f t="shared" si="6"/>
        <v>2116.27</v>
      </c>
      <c r="S6" s="6"/>
      <c r="T6" s="6"/>
      <c r="U6" s="6"/>
      <c r="V6" s="6"/>
      <c r="W6" s="6"/>
    </row>
    <row r="7" spans="2:23" x14ac:dyDescent="0.2">
      <c r="B7" s="3"/>
      <c r="C7" s="11">
        <v>5</v>
      </c>
      <c r="D7" s="12" t="s">
        <v>15</v>
      </c>
      <c r="E7" s="13">
        <v>2</v>
      </c>
      <c r="H7" s="6"/>
      <c r="I7" s="6"/>
      <c r="J7" s="6">
        <v>5</v>
      </c>
      <c r="K7" s="6">
        <f t="shared" si="0"/>
        <v>5</v>
      </c>
      <c r="L7" s="6" t="str">
        <f t="shared" si="1"/>
        <v>ELEMENT 5</v>
      </c>
      <c r="M7" s="6">
        <f t="shared" si="2"/>
        <v>2</v>
      </c>
      <c r="N7" s="7">
        <f t="shared" si="7"/>
        <v>2.0499999999999998</v>
      </c>
      <c r="O7" s="6">
        <f t="shared" si="3"/>
        <v>23</v>
      </c>
      <c r="P7" s="6" t="str">
        <f t="shared" si="4"/>
        <v>ELEMENT 23</v>
      </c>
      <c r="Q7" s="6">
        <f t="shared" si="5"/>
        <v>1700</v>
      </c>
      <c r="R7" s="7">
        <f t="shared" si="6"/>
        <v>1700.23</v>
      </c>
      <c r="S7" s="6"/>
      <c r="T7" s="6"/>
      <c r="U7" s="6"/>
      <c r="V7" s="6"/>
      <c r="W7" s="6"/>
    </row>
    <row r="8" spans="2:23" x14ac:dyDescent="0.2">
      <c r="B8" s="3"/>
      <c r="C8" s="11">
        <v>6</v>
      </c>
      <c r="D8" s="12" t="s">
        <v>16</v>
      </c>
      <c r="E8" s="13">
        <v>55</v>
      </c>
      <c r="H8" s="6"/>
      <c r="I8" s="6"/>
      <c r="J8" s="6">
        <v>6</v>
      </c>
      <c r="K8" s="6">
        <f t="shared" si="0"/>
        <v>6</v>
      </c>
      <c r="L8" s="6" t="str">
        <f t="shared" si="1"/>
        <v>ELEMENT 6</v>
      </c>
      <c r="M8" s="6">
        <f t="shared" si="2"/>
        <v>55</v>
      </c>
      <c r="N8" s="7">
        <f t="shared" si="7"/>
        <v>55.06</v>
      </c>
      <c r="O8" s="6">
        <f t="shared" si="3"/>
        <v>43</v>
      </c>
      <c r="P8" s="6" t="str">
        <f t="shared" si="4"/>
        <v>ELEMENT 43</v>
      </c>
      <c r="Q8" s="6">
        <f t="shared" si="5"/>
        <v>1130</v>
      </c>
      <c r="R8" s="7">
        <f t="shared" si="6"/>
        <v>1130.43</v>
      </c>
      <c r="S8" s="6"/>
      <c r="T8" s="6"/>
      <c r="U8" s="6"/>
      <c r="V8" s="6"/>
      <c r="W8" s="6"/>
    </row>
    <row r="9" spans="2:23" x14ac:dyDescent="0.2">
      <c r="B9" s="3"/>
      <c r="C9" s="11">
        <v>7</v>
      </c>
      <c r="D9" s="12" t="s">
        <v>17</v>
      </c>
      <c r="E9" s="13">
        <v>10</v>
      </c>
      <c r="H9" s="6"/>
      <c r="I9" s="6"/>
      <c r="J9" s="6">
        <v>7</v>
      </c>
      <c r="K9" s="6">
        <f t="shared" si="0"/>
        <v>7</v>
      </c>
      <c r="L9" s="6" t="str">
        <f t="shared" si="1"/>
        <v>ELEMENT 7</v>
      </c>
      <c r="M9" s="6">
        <f t="shared" si="2"/>
        <v>10</v>
      </c>
      <c r="N9" s="7">
        <f t="shared" si="7"/>
        <v>10.07</v>
      </c>
      <c r="O9" s="6">
        <f t="shared" si="3"/>
        <v>19</v>
      </c>
      <c r="P9" s="6" t="str">
        <f t="shared" si="4"/>
        <v>ELEMENT 19</v>
      </c>
      <c r="Q9" s="6">
        <f t="shared" si="5"/>
        <v>780</v>
      </c>
      <c r="R9" s="7">
        <f t="shared" si="6"/>
        <v>780.19</v>
      </c>
      <c r="S9" s="6"/>
      <c r="T9" s="6"/>
      <c r="U9" s="6"/>
      <c r="V9" s="6"/>
      <c r="W9" s="6"/>
    </row>
    <row r="10" spans="2:23" x14ac:dyDescent="0.2">
      <c r="B10" s="3"/>
      <c r="C10" s="11">
        <v>8</v>
      </c>
      <c r="D10" s="12" t="s">
        <v>18</v>
      </c>
      <c r="E10" s="13">
        <v>110</v>
      </c>
      <c r="H10" s="6"/>
      <c r="I10" s="6"/>
      <c r="J10" s="6">
        <v>8</v>
      </c>
      <c r="K10" s="6">
        <f t="shared" si="0"/>
        <v>8</v>
      </c>
      <c r="L10" s="6" t="str">
        <f t="shared" si="1"/>
        <v>ELEMENT 8</v>
      </c>
      <c r="M10" s="6">
        <f t="shared" si="2"/>
        <v>110</v>
      </c>
      <c r="N10" s="7">
        <f t="shared" si="7"/>
        <v>110.08</v>
      </c>
      <c r="O10" s="6">
        <f t="shared" si="3"/>
        <v>1</v>
      </c>
      <c r="P10" s="6" t="str">
        <f t="shared" si="4"/>
        <v>ELEMENT 1</v>
      </c>
      <c r="Q10" s="6">
        <f t="shared" si="5"/>
        <v>556</v>
      </c>
      <c r="R10" s="7">
        <f t="shared" si="6"/>
        <v>556.01</v>
      </c>
      <c r="S10" s="6"/>
      <c r="T10" s="6"/>
      <c r="U10" s="6"/>
      <c r="V10" s="6"/>
      <c r="W10" s="6"/>
    </row>
    <row r="11" spans="2:23" x14ac:dyDescent="0.2">
      <c r="B11" s="3"/>
      <c r="C11" s="11">
        <v>9</v>
      </c>
      <c r="D11" s="12" t="s">
        <v>19</v>
      </c>
      <c r="E11" s="13">
        <v>15</v>
      </c>
      <c r="H11" s="6"/>
      <c r="I11" s="6"/>
      <c r="J11" s="6">
        <v>9</v>
      </c>
      <c r="K11" s="6">
        <f t="shared" si="0"/>
        <v>9</v>
      </c>
      <c r="L11" s="6" t="str">
        <f t="shared" si="1"/>
        <v>ELEMENT 9</v>
      </c>
      <c r="M11" s="6">
        <f t="shared" si="2"/>
        <v>15</v>
      </c>
      <c r="N11" s="7">
        <f t="shared" si="7"/>
        <v>15.09</v>
      </c>
      <c r="O11" s="6">
        <f t="shared" si="3"/>
        <v>39</v>
      </c>
      <c r="P11" s="6" t="str">
        <f t="shared" si="4"/>
        <v>ELEMENT 39</v>
      </c>
      <c r="Q11" s="6">
        <f t="shared" si="5"/>
        <v>360</v>
      </c>
      <c r="R11" s="7">
        <f t="shared" si="6"/>
        <v>360.39</v>
      </c>
      <c r="S11" s="6"/>
      <c r="T11" s="6"/>
      <c r="U11" s="6"/>
      <c r="V11" s="6"/>
      <c r="W11" s="6"/>
    </row>
    <row r="12" spans="2:23" x14ac:dyDescent="0.2">
      <c r="B12" s="3"/>
      <c r="C12" s="11">
        <v>10</v>
      </c>
      <c r="D12" s="12" t="s">
        <v>20</v>
      </c>
      <c r="E12" s="13">
        <v>32</v>
      </c>
      <c r="H12" s="6"/>
      <c r="I12" s="6"/>
      <c r="J12" s="6">
        <v>10</v>
      </c>
      <c r="K12" s="6">
        <f t="shared" si="0"/>
        <v>10</v>
      </c>
      <c r="L12" s="6" t="str">
        <f t="shared" si="1"/>
        <v>ELEMENT 10</v>
      </c>
      <c r="M12" s="6">
        <f t="shared" si="2"/>
        <v>32</v>
      </c>
      <c r="N12" s="7">
        <f t="shared" si="7"/>
        <v>32.1</v>
      </c>
      <c r="O12" s="6">
        <f t="shared" si="3"/>
        <v>2</v>
      </c>
      <c r="P12" s="6" t="str">
        <f t="shared" si="4"/>
        <v>ELEMENT 2</v>
      </c>
      <c r="Q12" s="6">
        <f t="shared" si="5"/>
        <v>300</v>
      </c>
      <c r="R12" s="7">
        <f t="shared" si="6"/>
        <v>300.02</v>
      </c>
      <c r="S12" s="6"/>
      <c r="T12" s="6"/>
      <c r="U12" s="6"/>
      <c r="V12" s="6"/>
      <c r="W12" s="6"/>
    </row>
    <row r="13" spans="2:23" x14ac:dyDescent="0.2">
      <c r="B13" s="3"/>
      <c r="C13" s="11">
        <v>11</v>
      </c>
      <c r="D13" s="12" t="s">
        <v>21</v>
      </c>
      <c r="E13" s="13">
        <v>26</v>
      </c>
      <c r="H13" s="6"/>
      <c r="I13" s="6"/>
      <c r="J13" s="6">
        <v>11</v>
      </c>
      <c r="K13" s="6">
        <f t="shared" si="0"/>
        <v>11</v>
      </c>
      <c r="L13" s="6" t="str">
        <f t="shared" si="1"/>
        <v>ELEMENT 11</v>
      </c>
      <c r="M13" s="6">
        <f t="shared" si="2"/>
        <v>26</v>
      </c>
      <c r="N13" s="7">
        <f t="shared" si="7"/>
        <v>26.11</v>
      </c>
      <c r="O13" s="6">
        <f t="shared" si="3"/>
        <v>25</v>
      </c>
      <c r="P13" s="6" t="str">
        <f t="shared" si="4"/>
        <v>ELEMENT 25</v>
      </c>
      <c r="Q13" s="6">
        <f t="shared" si="5"/>
        <v>240</v>
      </c>
      <c r="R13" s="7">
        <f t="shared" si="6"/>
        <v>240.25</v>
      </c>
      <c r="S13" s="6"/>
      <c r="T13" s="6"/>
      <c r="U13" s="6"/>
      <c r="V13" s="6"/>
      <c r="W13" s="6"/>
    </row>
    <row r="14" spans="2:23" x14ac:dyDescent="0.2">
      <c r="B14" s="3"/>
      <c r="C14" s="11">
        <v>12</v>
      </c>
      <c r="D14" s="12" t="s">
        <v>22</v>
      </c>
      <c r="E14" s="13">
        <v>136</v>
      </c>
      <c r="H14" s="6"/>
      <c r="I14" s="6"/>
      <c r="J14" s="6">
        <v>12</v>
      </c>
      <c r="K14" s="6">
        <f t="shared" si="0"/>
        <v>12</v>
      </c>
      <c r="L14" s="6" t="str">
        <f t="shared" si="1"/>
        <v>ELEMENT 12</v>
      </c>
      <c r="M14" s="6">
        <f t="shared" si="2"/>
        <v>136</v>
      </c>
      <c r="N14" s="7">
        <f t="shared" si="7"/>
        <v>136.12</v>
      </c>
      <c r="O14" s="6">
        <f t="shared" si="3"/>
        <v>20</v>
      </c>
      <c r="P14" s="6" t="str">
        <f t="shared" si="4"/>
        <v>ELEMENT 20</v>
      </c>
      <c r="Q14" s="6">
        <f t="shared" si="5"/>
        <v>190</v>
      </c>
      <c r="R14" s="7">
        <f t="shared" si="6"/>
        <v>190.2</v>
      </c>
      <c r="S14" s="6"/>
      <c r="T14" s="6"/>
      <c r="U14" s="6"/>
      <c r="V14" s="6"/>
      <c r="W14" s="6"/>
    </row>
    <row r="15" spans="2:23" x14ac:dyDescent="0.2">
      <c r="B15" s="3"/>
      <c r="C15" s="11">
        <v>13</v>
      </c>
      <c r="D15" s="12" t="s">
        <v>23</v>
      </c>
      <c r="E15" s="13">
        <v>5</v>
      </c>
      <c r="H15" s="6"/>
      <c r="I15" s="6"/>
      <c r="J15" s="6">
        <v>13</v>
      </c>
      <c r="K15" s="6">
        <f t="shared" si="0"/>
        <v>13</v>
      </c>
      <c r="L15" s="6" t="str">
        <f t="shared" si="1"/>
        <v>ELEMENT 13</v>
      </c>
      <c r="M15" s="6">
        <f t="shared" si="2"/>
        <v>5</v>
      </c>
      <c r="N15" s="7">
        <f t="shared" si="7"/>
        <v>5.13</v>
      </c>
      <c r="O15" s="6">
        <f t="shared" si="3"/>
        <v>24</v>
      </c>
      <c r="P15" s="6" t="str">
        <f t="shared" si="4"/>
        <v>ELEMENT 24</v>
      </c>
      <c r="Q15" s="6">
        <f t="shared" si="5"/>
        <v>140</v>
      </c>
      <c r="R15" s="7">
        <f t="shared" si="6"/>
        <v>140.24</v>
      </c>
      <c r="S15" s="6"/>
      <c r="T15" s="6"/>
      <c r="U15" s="6"/>
      <c r="V15" s="6"/>
      <c r="W15" s="6"/>
    </row>
    <row r="16" spans="2:23" x14ac:dyDescent="0.2">
      <c r="B16" s="3"/>
      <c r="C16" s="11">
        <v>14</v>
      </c>
      <c r="D16" s="12" t="s">
        <v>24</v>
      </c>
      <c r="E16" s="13">
        <v>120</v>
      </c>
      <c r="H16" s="6"/>
      <c r="I16" s="6"/>
      <c r="J16" s="6">
        <v>14</v>
      </c>
      <c r="K16" s="6">
        <f t="shared" si="0"/>
        <v>14</v>
      </c>
      <c r="L16" s="6" t="str">
        <f t="shared" si="1"/>
        <v>ELEMENT 14</v>
      </c>
      <c r="M16" s="6">
        <f t="shared" si="2"/>
        <v>120</v>
      </c>
      <c r="N16" s="7">
        <f t="shared" si="7"/>
        <v>120.14</v>
      </c>
      <c r="O16" s="6">
        <f t="shared" si="3"/>
        <v>12</v>
      </c>
      <c r="P16" s="6" t="str">
        <f t="shared" si="4"/>
        <v>ELEMENT 12</v>
      </c>
      <c r="Q16" s="6">
        <f t="shared" si="5"/>
        <v>136</v>
      </c>
      <c r="R16" s="7">
        <f t="shared" si="6"/>
        <v>136.12</v>
      </c>
      <c r="S16" s="6"/>
      <c r="T16" s="6"/>
      <c r="U16" s="6"/>
      <c r="V16" s="6"/>
      <c r="W16" s="6"/>
    </row>
    <row r="17" spans="2:23" x14ac:dyDescent="0.2">
      <c r="B17" s="3"/>
      <c r="C17" s="11">
        <v>15</v>
      </c>
      <c r="D17" s="12" t="s">
        <v>25</v>
      </c>
      <c r="E17" s="13">
        <v>24</v>
      </c>
      <c r="H17" s="6"/>
      <c r="I17" s="6"/>
      <c r="J17" s="6">
        <v>15</v>
      </c>
      <c r="K17" s="6">
        <f t="shared" si="0"/>
        <v>15</v>
      </c>
      <c r="L17" s="6" t="str">
        <f t="shared" si="1"/>
        <v>ELEMENT 15</v>
      </c>
      <c r="M17" s="6">
        <f t="shared" si="2"/>
        <v>24</v>
      </c>
      <c r="N17" s="7">
        <f t="shared" si="7"/>
        <v>24.15</v>
      </c>
      <c r="O17" s="6">
        <f t="shared" si="3"/>
        <v>14</v>
      </c>
      <c r="P17" s="6" t="str">
        <f t="shared" si="4"/>
        <v>ELEMENT 14</v>
      </c>
      <c r="Q17" s="6">
        <f t="shared" si="5"/>
        <v>120</v>
      </c>
      <c r="R17" s="7">
        <f t="shared" si="6"/>
        <v>120.14</v>
      </c>
      <c r="S17" s="6"/>
      <c r="T17" s="6"/>
      <c r="U17" s="6"/>
      <c r="V17" s="6"/>
      <c r="W17" s="6"/>
    </row>
    <row r="18" spans="2:23" x14ac:dyDescent="0.2">
      <c r="B18" s="3"/>
      <c r="C18" s="11">
        <v>16</v>
      </c>
      <c r="D18" s="12" t="s">
        <v>26</v>
      </c>
      <c r="E18" s="13">
        <v>15</v>
      </c>
      <c r="H18" s="6"/>
      <c r="I18" s="6"/>
      <c r="J18" s="6">
        <v>16</v>
      </c>
      <c r="K18" s="6">
        <f t="shared" si="0"/>
        <v>16</v>
      </c>
      <c r="L18" s="6" t="str">
        <f t="shared" si="1"/>
        <v>ELEMENT 16</v>
      </c>
      <c r="M18" s="6">
        <f t="shared" si="2"/>
        <v>15</v>
      </c>
      <c r="N18" s="7">
        <f t="shared" si="7"/>
        <v>15.16</v>
      </c>
      <c r="O18" s="6">
        <f t="shared" si="3"/>
        <v>32</v>
      </c>
      <c r="P18" s="6" t="str">
        <f t="shared" si="4"/>
        <v>ELEMENT 32</v>
      </c>
      <c r="Q18" s="6">
        <f t="shared" si="5"/>
        <v>112</v>
      </c>
      <c r="R18" s="7">
        <f t="shared" si="6"/>
        <v>112.32</v>
      </c>
      <c r="S18" s="6"/>
      <c r="T18" s="6"/>
      <c r="U18" s="6"/>
      <c r="V18" s="6"/>
      <c r="W18" s="6"/>
    </row>
    <row r="19" spans="2:23" x14ac:dyDescent="0.2">
      <c r="B19" s="3"/>
      <c r="C19" s="11">
        <v>17</v>
      </c>
      <c r="D19" s="12" t="s">
        <v>27</v>
      </c>
      <c r="E19" s="13">
        <v>80</v>
      </c>
      <c r="H19" s="6"/>
      <c r="I19" s="6"/>
      <c r="J19" s="6">
        <v>17</v>
      </c>
      <c r="K19" s="6">
        <f t="shared" si="0"/>
        <v>17</v>
      </c>
      <c r="L19" s="6" t="str">
        <f t="shared" si="1"/>
        <v>ELEMENT 17</v>
      </c>
      <c r="M19" s="6">
        <f t="shared" si="2"/>
        <v>80</v>
      </c>
      <c r="N19" s="7">
        <f t="shared" si="7"/>
        <v>80.17</v>
      </c>
      <c r="O19" s="6">
        <f t="shared" si="3"/>
        <v>8</v>
      </c>
      <c r="P19" s="6" t="str">
        <f t="shared" si="4"/>
        <v>ELEMENT 8</v>
      </c>
      <c r="Q19" s="6">
        <f t="shared" si="5"/>
        <v>110</v>
      </c>
      <c r="R19" s="7">
        <f t="shared" si="6"/>
        <v>110.08</v>
      </c>
      <c r="S19" s="6"/>
      <c r="T19" s="6"/>
      <c r="U19" s="6"/>
      <c r="V19" s="6"/>
      <c r="W19" s="6"/>
    </row>
    <row r="20" spans="2:23" x14ac:dyDescent="0.2">
      <c r="B20" s="3"/>
      <c r="C20" s="11">
        <v>18</v>
      </c>
      <c r="D20" s="12" t="s">
        <v>28</v>
      </c>
      <c r="E20" s="13">
        <v>18</v>
      </c>
      <c r="H20" s="6"/>
      <c r="I20" s="6"/>
      <c r="J20" s="6">
        <v>18</v>
      </c>
      <c r="K20" s="6">
        <f t="shared" si="0"/>
        <v>18</v>
      </c>
      <c r="L20" s="6" t="str">
        <f t="shared" si="1"/>
        <v>ELEMENT 18</v>
      </c>
      <c r="M20" s="6">
        <f t="shared" si="2"/>
        <v>18</v>
      </c>
      <c r="N20" s="7">
        <f t="shared" si="7"/>
        <v>18.18</v>
      </c>
      <c r="O20" s="6">
        <f t="shared" si="3"/>
        <v>33</v>
      </c>
      <c r="P20" s="6" t="str">
        <f t="shared" si="4"/>
        <v>ELEMENT 33</v>
      </c>
      <c r="Q20" s="6">
        <f t="shared" si="5"/>
        <v>90</v>
      </c>
      <c r="R20" s="7">
        <f t="shared" si="6"/>
        <v>90.33</v>
      </c>
      <c r="S20" s="6"/>
      <c r="T20" s="6"/>
      <c r="U20" s="6"/>
      <c r="V20" s="6"/>
      <c r="W20" s="6"/>
    </row>
    <row r="21" spans="2:23" x14ac:dyDescent="0.2">
      <c r="B21" s="3"/>
      <c r="C21" s="11">
        <v>19</v>
      </c>
      <c r="D21" s="12" t="s">
        <v>29</v>
      </c>
      <c r="E21" s="13">
        <v>780</v>
      </c>
      <c r="H21" s="6"/>
      <c r="I21" s="6"/>
      <c r="J21" s="6">
        <v>19</v>
      </c>
      <c r="K21" s="6">
        <f t="shared" si="0"/>
        <v>19</v>
      </c>
      <c r="L21" s="6" t="str">
        <f t="shared" si="1"/>
        <v>ELEMENT 19</v>
      </c>
      <c r="M21" s="6">
        <f t="shared" si="2"/>
        <v>780</v>
      </c>
      <c r="N21" s="7">
        <f t="shared" si="7"/>
        <v>780.19</v>
      </c>
      <c r="O21" s="6">
        <f t="shared" si="3"/>
        <v>40</v>
      </c>
      <c r="P21" s="6" t="str">
        <f t="shared" si="4"/>
        <v>ELEMENT 40</v>
      </c>
      <c r="Q21" s="6">
        <f t="shared" si="5"/>
        <v>83</v>
      </c>
      <c r="R21" s="7">
        <f t="shared" si="6"/>
        <v>83.4</v>
      </c>
      <c r="S21" s="6"/>
      <c r="T21" s="6"/>
      <c r="U21" s="6"/>
      <c r="V21" s="6"/>
      <c r="W21" s="6"/>
    </row>
    <row r="22" spans="2:23" x14ac:dyDescent="0.2">
      <c r="B22" s="3"/>
      <c r="C22" s="11">
        <v>20</v>
      </c>
      <c r="D22" s="12" t="s">
        <v>30</v>
      </c>
      <c r="E22" s="13">
        <v>190</v>
      </c>
      <c r="H22" s="6"/>
      <c r="I22" s="6"/>
      <c r="J22" s="6">
        <v>20</v>
      </c>
      <c r="K22" s="6">
        <f t="shared" si="0"/>
        <v>20</v>
      </c>
      <c r="L22" s="6" t="str">
        <f t="shared" si="1"/>
        <v>ELEMENT 20</v>
      </c>
      <c r="M22" s="6">
        <f t="shared" si="2"/>
        <v>190</v>
      </c>
      <c r="N22" s="7">
        <f t="shared" si="7"/>
        <v>190.2</v>
      </c>
      <c r="O22" s="6">
        <f t="shared" si="3"/>
        <v>17</v>
      </c>
      <c r="P22" s="6" t="str">
        <f t="shared" si="4"/>
        <v>ELEMENT 17</v>
      </c>
      <c r="Q22" s="6">
        <f t="shared" si="5"/>
        <v>80</v>
      </c>
      <c r="R22" s="7">
        <f t="shared" si="6"/>
        <v>80.17</v>
      </c>
      <c r="S22" s="6"/>
      <c r="T22" s="6"/>
      <c r="U22" s="6"/>
      <c r="V22" s="6"/>
      <c r="W22" s="6"/>
    </row>
    <row r="23" spans="2:23" x14ac:dyDescent="0.2">
      <c r="B23" s="3"/>
      <c r="C23" s="11">
        <v>21</v>
      </c>
      <c r="D23" s="12" t="s">
        <v>31</v>
      </c>
      <c r="E23" s="13">
        <v>15</v>
      </c>
      <c r="H23" s="6"/>
      <c r="I23" s="6"/>
      <c r="J23" s="6">
        <v>21</v>
      </c>
      <c r="K23" s="6">
        <f t="shared" si="0"/>
        <v>21</v>
      </c>
      <c r="L23" s="6" t="str">
        <f t="shared" si="1"/>
        <v>ELEMENT 21</v>
      </c>
      <c r="M23" s="6">
        <f t="shared" si="2"/>
        <v>15</v>
      </c>
      <c r="N23" s="7">
        <f t="shared" si="7"/>
        <v>15.21</v>
      </c>
      <c r="O23" s="6">
        <f t="shared" si="3"/>
        <v>29</v>
      </c>
      <c r="P23" s="6" t="str">
        <f t="shared" si="4"/>
        <v>ELEMENT 29</v>
      </c>
      <c r="Q23" s="6">
        <f t="shared" si="5"/>
        <v>75</v>
      </c>
      <c r="R23" s="7">
        <f t="shared" si="6"/>
        <v>75.290000000000006</v>
      </c>
      <c r="S23" s="6"/>
      <c r="T23" s="6"/>
      <c r="U23" s="6"/>
      <c r="V23" s="6"/>
      <c r="W23" s="6"/>
    </row>
    <row r="24" spans="2:23" x14ac:dyDescent="0.2">
      <c r="B24" s="3"/>
      <c r="C24" s="11">
        <v>22</v>
      </c>
      <c r="D24" s="12" t="s">
        <v>32</v>
      </c>
      <c r="E24" s="13">
        <v>35</v>
      </c>
      <c r="H24" s="6"/>
      <c r="I24" s="6"/>
      <c r="J24" s="6">
        <v>22</v>
      </c>
      <c r="K24" s="6">
        <f t="shared" si="0"/>
        <v>22</v>
      </c>
      <c r="L24" s="6" t="str">
        <f t="shared" si="1"/>
        <v>ELEMENT 22</v>
      </c>
      <c r="M24" s="6">
        <f t="shared" si="2"/>
        <v>35</v>
      </c>
      <c r="N24" s="7">
        <f t="shared" si="7"/>
        <v>35.22</v>
      </c>
      <c r="O24" s="6">
        <f t="shared" si="3"/>
        <v>41</v>
      </c>
      <c r="P24" s="6" t="str">
        <f t="shared" si="4"/>
        <v>ELEMENT 41</v>
      </c>
      <c r="Q24" s="6">
        <f t="shared" si="5"/>
        <v>70</v>
      </c>
      <c r="R24" s="7">
        <f t="shared" si="6"/>
        <v>70.41</v>
      </c>
      <c r="S24" s="6"/>
      <c r="T24" s="6"/>
      <c r="U24" s="6"/>
      <c r="V24" s="6"/>
      <c r="W24" s="6"/>
    </row>
    <row r="25" spans="2:23" x14ac:dyDescent="0.2">
      <c r="B25" s="3"/>
      <c r="C25" s="11">
        <v>23</v>
      </c>
      <c r="D25" s="12" t="s">
        <v>33</v>
      </c>
      <c r="E25" s="13">
        <v>1700</v>
      </c>
      <c r="H25" s="6"/>
      <c r="I25" s="6"/>
      <c r="J25" s="6">
        <v>23</v>
      </c>
      <c r="K25" s="6">
        <f t="shared" si="0"/>
        <v>23</v>
      </c>
      <c r="L25" s="6" t="str">
        <f t="shared" si="1"/>
        <v>ELEMENT 23</v>
      </c>
      <c r="M25" s="6">
        <f t="shared" si="2"/>
        <v>1700</v>
      </c>
      <c r="N25" s="7">
        <f t="shared" si="7"/>
        <v>1700.23</v>
      </c>
      <c r="O25" s="6">
        <f t="shared" si="3"/>
        <v>37</v>
      </c>
      <c r="P25" s="6" t="str">
        <f t="shared" si="4"/>
        <v>ELEMENT 37</v>
      </c>
      <c r="Q25" s="6">
        <f t="shared" si="5"/>
        <v>70</v>
      </c>
      <c r="R25" s="7">
        <f t="shared" si="6"/>
        <v>70.37</v>
      </c>
      <c r="S25" s="6"/>
      <c r="T25" s="6"/>
      <c r="U25" s="6"/>
      <c r="V25" s="6"/>
      <c r="W25" s="6"/>
    </row>
    <row r="26" spans="2:23" x14ac:dyDescent="0.2">
      <c r="B26" s="3"/>
      <c r="C26" s="11">
        <v>24</v>
      </c>
      <c r="D26" s="12" t="s">
        <v>34</v>
      </c>
      <c r="E26" s="13">
        <v>140</v>
      </c>
      <c r="H26" s="6"/>
      <c r="I26" s="6"/>
      <c r="J26" s="6">
        <v>24</v>
      </c>
      <c r="K26" s="6">
        <f t="shared" si="0"/>
        <v>24</v>
      </c>
      <c r="L26" s="6" t="str">
        <f t="shared" si="1"/>
        <v>ELEMENT 24</v>
      </c>
      <c r="M26" s="6">
        <f t="shared" si="2"/>
        <v>140</v>
      </c>
      <c r="N26" s="7">
        <f t="shared" si="7"/>
        <v>140.24</v>
      </c>
      <c r="O26" s="6">
        <f t="shared" si="3"/>
        <v>28</v>
      </c>
      <c r="P26" s="6" t="str">
        <f t="shared" si="4"/>
        <v>ELEMENT 28</v>
      </c>
      <c r="Q26" s="6">
        <f t="shared" si="5"/>
        <v>70</v>
      </c>
      <c r="R26" s="7">
        <f t="shared" si="6"/>
        <v>70.28</v>
      </c>
      <c r="S26" s="6"/>
      <c r="T26" s="6"/>
      <c r="U26" s="6"/>
      <c r="V26" s="6"/>
      <c r="W26" s="6"/>
    </row>
    <row r="27" spans="2:23" x14ac:dyDescent="0.2">
      <c r="B27" s="3"/>
      <c r="C27" s="11">
        <v>25</v>
      </c>
      <c r="D27" s="12" t="s">
        <v>35</v>
      </c>
      <c r="E27" s="13">
        <v>240</v>
      </c>
      <c r="H27" s="6"/>
      <c r="I27" s="6"/>
      <c r="J27" s="6">
        <v>25</v>
      </c>
      <c r="K27" s="6">
        <f t="shared" si="0"/>
        <v>25</v>
      </c>
      <c r="L27" s="6" t="str">
        <f t="shared" si="1"/>
        <v>ELEMENT 25</v>
      </c>
      <c r="M27" s="6">
        <f t="shared" si="2"/>
        <v>240</v>
      </c>
      <c r="N27" s="7">
        <f t="shared" si="7"/>
        <v>240.25</v>
      </c>
      <c r="O27" s="6">
        <f t="shared" si="3"/>
        <v>38</v>
      </c>
      <c r="P27" s="6" t="str">
        <f t="shared" si="4"/>
        <v>ELEMENT 38</v>
      </c>
      <c r="Q27" s="6">
        <f t="shared" si="5"/>
        <v>61</v>
      </c>
      <c r="R27" s="7">
        <f t="shared" si="6"/>
        <v>61.38</v>
      </c>
      <c r="S27" s="6"/>
      <c r="T27" s="6"/>
      <c r="U27" s="6"/>
      <c r="V27" s="6"/>
      <c r="W27" s="6"/>
    </row>
    <row r="28" spans="2:23" x14ac:dyDescent="0.2">
      <c r="B28" s="3"/>
      <c r="C28" s="11">
        <v>26</v>
      </c>
      <c r="D28" s="12" t="s">
        <v>36</v>
      </c>
      <c r="E28" s="13">
        <v>30</v>
      </c>
      <c r="H28" s="6"/>
      <c r="I28" s="6"/>
      <c r="J28" s="6">
        <v>26</v>
      </c>
      <c r="K28" s="6">
        <f t="shared" si="0"/>
        <v>26</v>
      </c>
      <c r="L28" s="6" t="str">
        <f t="shared" si="1"/>
        <v>ELEMENT 26</v>
      </c>
      <c r="M28" s="6">
        <f t="shared" si="2"/>
        <v>30</v>
      </c>
      <c r="N28" s="7">
        <f t="shared" si="7"/>
        <v>30.26</v>
      </c>
      <c r="O28" s="6">
        <f t="shared" si="3"/>
        <v>47</v>
      </c>
      <c r="P28" s="6" t="str">
        <f t="shared" si="4"/>
        <v>ELEMENT 47</v>
      </c>
      <c r="Q28" s="6">
        <f t="shared" si="5"/>
        <v>60</v>
      </c>
      <c r="R28" s="7">
        <f t="shared" si="6"/>
        <v>60.47</v>
      </c>
      <c r="S28" s="6"/>
      <c r="T28" s="6"/>
      <c r="U28" s="6"/>
      <c r="V28" s="6"/>
      <c r="W28" s="6"/>
    </row>
    <row r="29" spans="2:23" x14ac:dyDescent="0.2">
      <c r="B29" s="3"/>
      <c r="C29" s="11">
        <v>27</v>
      </c>
      <c r="D29" s="12" t="s">
        <v>37</v>
      </c>
      <c r="E29" s="13">
        <v>2116</v>
      </c>
      <c r="H29" s="6"/>
      <c r="I29" s="6"/>
      <c r="J29" s="6">
        <v>27</v>
      </c>
      <c r="K29" s="6">
        <f t="shared" si="0"/>
        <v>27</v>
      </c>
      <c r="L29" s="6" t="str">
        <f t="shared" si="1"/>
        <v>ELEMENT 27</v>
      </c>
      <c r="M29" s="6">
        <f t="shared" si="2"/>
        <v>2116</v>
      </c>
      <c r="N29" s="7">
        <f t="shared" si="7"/>
        <v>2116.27</v>
      </c>
      <c r="O29" s="6">
        <f t="shared" si="3"/>
        <v>6</v>
      </c>
      <c r="P29" s="6" t="str">
        <f t="shared" si="4"/>
        <v>ELEMENT 6</v>
      </c>
      <c r="Q29" s="6">
        <f t="shared" si="5"/>
        <v>55</v>
      </c>
      <c r="R29" s="7">
        <f t="shared" si="6"/>
        <v>55.06</v>
      </c>
      <c r="S29" s="6"/>
      <c r="T29" s="6"/>
      <c r="U29" s="6"/>
      <c r="V29" s="6"/>
      <c r="W29" s="6"/>
    </row>
    <row r="30" spans="2:23" x14ac:dyDescent="0.2">
      <c r="B30" s="3"/>
      <c r="C30" s="11">
        <v>28</v>
      </c>
      <c r="D30" s="12" t="s">
        <v>38</v>
      </c>
      <c r="E30" s="13">
        <v>70</v>
      </c>
      <c r="H30" s="6"/>
      <c r="I30" s="6"/>
      <c r="J30" s="6">
        <v>28</v>
      </c>
      <c r="K30" s="6">
        <f t="shared" si="0"/>
        <v>28</v>
      </c>
      <c r="L30" s="6" t="str">
        <f t="shared" si="1"/>
        <v>ELEMENT 28</v>
      </c>
      <c r="M30" s="6">
        <f t="shared" si="2"/>
        <v>70</v>
      </c>
      <c r="N30" s="7">
        <f t="shared" si="7"/>
        <v>70.28</v>
      </c>
      <c r="O30" s="6">
        <f t="shared" si="3"/>
        <v>30</v>
      </c>
      <c r="P30" s="6" t="str">
        <f t="shared" si="4"/>
        <v>ELEMENT 30</v>
      </c>
      <c r="Q30" s="6">
        <f t="shared" si="5"/>
        <v>53</v>
      </c>
      <c r="R30" s="7">
        <f t="shared" si="6"/>
        <v>53.3</v>
      </c>
      <c r="S30" s="6"/>
      <c r="T30" s="6"/>
      <c r="U30" s="6"/>
      <c r="V30" s="6"/>
      <c r="W30" s="6"/>
    </row>
    <row r="31" spans="2:23" x14ac:dyDescent="0.2">
      <c r="B31" s="3"/>
      <c r="C31" s="11">
        <v>29</v>
      </c>
      <c r="D31" s="12" t="s">
        <v>39</v>
      </c>
      <c r="E31" s="13">
        <v>75</v>
      </c>
      <c r="H31" s="6"/>
      <c r="I31" s="6"/>
      <c r="J31" s="6">
        <v>29</v>
      </c>
      <c r="K31" s="6">
        <f t="shared" si="0"/>
        <v>29</v>
      </c>
      <c r="L31" s="6" t="str">
        <f t="shared" si="1"/>
        <v>ELEMENT 29</v>
      </c>
      <c r="M31" s="6">
        <f t="shared" si="2"/>
        <v>75</v>
      </c>
      <c r="N31" s="7">
        <f t="shared" si="7"/>
        <v>75.290000000000006</v>
      </c>
      <c r="O31" s="6">
        <f t="shared" si="3"/>
        <v>49</v>
      </c>
      <c r="P31" s="6" t="str">
        <f t="shared" si="4"/>
        <v>ELEMENT 49</v>
      </c>
      <c r="Q31" s="6">
        <f t="shared" si="5"/>
        <v>48</v>
      </c>
      <c r="R31" s="7">
        <f t="shared" si="6"/>
        <v>48.49</v>
      </c>
      <c r="S31" s="6"/>
      <c r="T31" s="6"/>
      <c r="U31" s="6"/>
      <c r="V31" s="6"/>
      <c r="W31" s="6"/>
    </row>
    <row r="32" spans="2:23" x14ac:dyDescent="0.2">
      <c r="B32" s="3"/>
      <c r="C32" s="11">
        <v>30</v>
      </c>
      <c r="D32" s="12" t="s">
        <v>40</v>
      </c>
      <c r="E32" s="13">
        <v>53</v>
      </c>
      <c r="H32" s="6"/>
      <c r="I32" s="6"/>
      <c r="J32" s="6">
        <v>30</v>
      </c>
      <c r="K32" s="6">
        <f t="shared" si="0"/>
        <v>30</v>
      </c>
      <c r="L32" s="6" t="str">
        <f t="shared" si="1"/>
        <v>ELEMENT 30</v>
      </c>
      <c r="M32" s="6">
        <f t="shared" si="2"/>
        <v>53</v>
      </c>
      <c r="N32" s="7">
        <f t="shared" si="7"/>
        <v>53.3</v>
      </c>
      <c r="O32" s="6">
        <f t="shared" si="3"/>
        <v>44</v>
      </c>
      <c r="P32" s="6" t="str">
        <f t="shared" si="4"/>
        <v>ELEMENT 44</v>
      </c>
      <c r="Q32" s="6">
        <f t="shared" si="5"/>
        <v>40</v>
      </c>
      <c r="R32" s="7">
        <f t="shared" si="6"/>
        <v>40.44</v>
      </c>
      <c r="S32" s="6"/>
      <c r="T32" s="6"/>
      <c r="U32" s="6"/>
      <c r="V32" s="6"/>
      <c r="W32" s="6"/>
    </row>
    <row r="33" spans="2:23" x14ac:dyDescent="0.2">
      <c r="B33" s="3"/>
      <c r="C33" s="11">
        <v>31</v>
      </c>
      <c r="D33" s="12" t="s">
        <v>41</v>
      </c>
      <c r="E33" s="13">
        <v>3117</v>
      </c>
      <c r="H33" s="6"/>
      <c r="I33" s="6"/>
      <c r="J33" s="6">
        <v>31</v>
      </c>
      <c r="K33" s="6">
        <f t="shared" si="0"/>
        <v>31</v>
      </c>
      <c r="L33" s="6" t="str">
        <f t="shared" si="1"/>
        <v>ELEMENT 31</v>
      </c>
      <c r="M33" s="6">
        <f t="shared" si="2"/>
        <v>3117</v>
      </c>
      <c r="N33" s="7">
        <f t="shared" si="7"/>
        <v>3117.31</v>
      </c>
      <c r="O33" s="6">
        <f t="shared" si="3"/>
        <v>22</v>
      </c>
      <c r="P33" s="6" t="str">
        <f t="shared" si="4"/>
        <v>ELEMENT 22</v>
      </c>
      <c r="Q33" s="6">
        <f t="shared" si="5"/>
        <v>35</v>
      </c>
      <c r="R33" s="7">
        <f t="shared" si="6"/>
        <v>35.22</v>
      </c>
      <c r="S33" s="6"/>
      <c r="T33" s="6"/>
      <c r="U33" s="6"/>
      <c r="V33" s="6"/>
      <c r="W33" s="6"/>
    </row>
    <row r="34" spans="2:23" x14ac:dyDescent="0.2">
      <c r="B34" s="3"/>
      <c r="C34" s="11">
        <v>32</v>
      </c>
      <c r="D34" s="12" t="s">
        <v>42</v>
      </c>
      <c r="E34" s="13">
        <v>112</v>
      </c>
      <c r="H34" s="6"/>
      <c r="I34" s="6"/>
      <c r="J34" s="6">
        <v>32</v>
      </c>
      <c r="K34" s="6">
        <f t="shared" si="0"/>
        <v>32</v>
      </c>
      <c r="L34" s="6" t="str">
        <f t="shared" si="1"/>
        <v>ELEMENT 32</v>
      </c>
      <c r="M34" s="6">
        <f t="shared" si="2"/>
        <v>112</v>
      </c>
      <c r="N34" s="7">
        <f t="shared" si="7"/>
        <v>112.32</v>
      </c>
      <c r="O34" s="6">
        <f t="shared" si="3"/>
        <v>10</v>
      </c>
      <c r="P34" s="6" t="str">
        <f t="shared" si="4"/>
        <v>ELEMENT 10</v>
      </c>
      <c r="Q34" s="6">
        <f t="shared" si="5"/>
        <v>32</v>
      </c>
      <c r="R34" s="7">
        <f t="shared" si="6"/>
        <v>32.1</v>
      </c>
      <c r="S34" s="6"/>
      <c r="T34" s="6"/>
      <c r="U34" s="6"/>
      <c r="V34" s="6"/>
      <c r="W34" s="6"/>
    </row>
    <row r="35" spans="2:23" x14ac:dyDescent="0.2">
      <c r="B35" s="3"/>
      <c r="C35" s="11">
        <v>33</v>
      </c>
      <c r="D35" s="12" t="s">
        <v>43</v>
      </c>
      <c r="E35" s="13">
        <v>90</v>
      </c>
      <c r="H35" s="6"/>
      <c r="I35" s="6"/>
      <c r="J35" s="6">
        <v>33</v>
      </c>
      <c r="K35" s="6">
        <f t="shared" ref="K35:K52" si="8">IF(C35="","",C35)</f>
        <v>33</v>
      </c>
      <c r="L35" s="6" t="str">
        <f t="shared" ref="L35:L52" si="9">IF(D35="","",D35)</f>
        <v>ELEMENT 33</v>
      </c>
      <c r="M35" s="6">
        <f t="shared" ref="M35:M52" si="10">IF(E35="","",E35)</f>
        <v>90</v>
      </c>
      <c r="N35" s="7">
        <f t="shared" si="7"/>
        <v>90.33</v>
      </c>
      <c r="O35" s="6">
        <f t="shared" ref="O35:O52" si="11">IF(R35="","",INDEX(K:K,MATCH(R35,N:N,0)))</f>
        <v>26</v>
      </c>
      <c r="P35" s="6" t="str">
        <f t="shared" ref="P35:P52" si="12">IF(R35="","",INDEX(L:L,MATCH(R35,N:N,0)))</f>
        <v>ELEMENT 26</v>
      </c>
      <c r="Q35" s="6">
        <f t="shared" ref="Q35:Q52" si="13">IF(R35="","",INDEX(M:M,MATCH(R35,N:N,0)))</f>
        <v>30</v>
      </c>
      <c r="R35" s="7">
        <f t="shared" ref="R35:R52" si="14">IF(ISERROR(LARGE($N$3:$N$52,J35)),"",LARGE($N$3:$N$52,J35))</f>
        <v>30.26</v>
      </c>
      <c r="S35" s="6"/>
      <c r="T35" s="6"/>
      <c r="U35" s="6"/>
      <c r="V35" s="6"/>
      <c r="W35" s="6"/>
    </row>
    <row r="36" spans="2:23" x14ac:dyDescent="0.2">
      <c r="B36" s="3"/>
      <c r="C36" s="11">
        <v>34</v>
      </c>
      <c r="D36" s="12" t="s">
        <v>44</v>
      </c>
      <c r="E36" s="13">
        <v>2550</v>
      </c>
      <c r="H36" s="6"/>
      <c r="I36" s="6"/>
      <c r="J36" s="6">
        <v>34</v>
      </c>
      <c r="K36" s="6">
        <f t="shared" si="8"/>
        <v>34</v>
      </c>
      <c r="L36" s="6" t="str">
        <f t="shared" si="9"/>
        <v>ELEMENT 34</v>
      </c>
      <c r="M36" s="6">
        <f t="shared" si="10"/>
        <v>2550</v>
      </c>
      <c r="N36" s="7">
        <f t="shared" si="7"/>
        <v>2550.34</v>
      </c>
      <c r="O36" s="6">
        <f t="shared" si="11"/>
        <v>11</v>
      </c>
      <c r="P36" s="6" t="str">
        <f t="shared" si="12"/>
        <v>ELEMENT 11</v>
      </c>
      <c r="Q36" s="6">
        <f t="shared" si="13"/>
        <v>26</v>
      </c>
      <c r="R36" s="7">
        <f t="shared" si="14"/>
        <v>26.11</v>
      </c>
      <c r="S36" s="6"/>
      <c r="T36" s="6"/>
      <c r="U36" s="6"/>
      <c r="V36" s="6"/>
      <c r="W36" s="6"/>
    </row>
    <row r="37" spans="2:23" x14ac:dyDescent="0.2">
      <c r="B37" s="3"/>
      <c r="C37" s="11">
        <v>35</v>
      </c>
      <c r="D37" s="12" t="s">
        <v>45</v>
      </c>
      <c r="E37" s="13">
        <v>20</v>
      </c>
      <c r="H37" s="6"/>
      <c r="I37" s="6"/>
      <c r="J37" s="6">
        <v>35</v>
      </c>
      <c r="K37" s="6">
        <f t="shared" si="8"/>
        <v>35</v>
      </c>
      <c r="L37" s="6" t="str">
        <f t="shared" si="9"/>
        <v>ELEMENT 35</v>
      </c>
      <c r="M37" s="6">
        <f t="shared" si="10"/>
        <v>20</v>
      </c>
      <c r="N37" s="7">
        <f t="shared" si="7"/>
        <v>20.350000000000001</v>
      </c>
      <c r="O37" s="6">
        <f t="shared" si="11"/>
        <v>48</v>
      </c>
      <c r="P37" s="6" t="str">
        <f t="shared" si="12"/>
        <v>ELEMENT 48</v>
      </c>
      <c r="Q37" s="6">
        <f t="shared" si="13"/>
        <v>25</v>
      </c>
      <c r="R37" s="7">
        <f t="shared" si="14"/>
        <v>25.48</v>
      </c>
      <c r="S37" s="6"/>
      <c r="T37" s="6"/>
      <c r="U37" s="6"/>
      <c r="V37" s="6"/>
      <c r="W37" s="6"/>
    </row>
    <row r="38" spans="2:23" x14ac:dyDescent="0.2">
      <c r="B38" s="3"/>
      <c r="C38" s="11">
        <v>36</v>
      </c>
      <c r="D38" s="12" t="s">
        <v>46</v>
      </c>
      <c r="E38" s="13">
        <v>20</v>
      </c>
      <c r="H38" s="6"/>
      <c r="I38" s="6"/>
      <c r="J38" s="6">
        <v>36</v>
      </c>
      <c r="K38" s="6">
        <f t="shared" si="8"/>
        <v>36</v>
      </c>
      <c r="L38" s="6" t="str">
        <f t="shared" si="9"/>
        <v>ELEMENT 36</v>
      </c>
      <c r="M38" s="6">
        <f t="shared" si="10"/>
        <v>20</v>
      </c>
      <c r="N38" s="7">
        <f t="shared" si="7"/>
        <v>20.36</v>
      </c>
      <c r="O38" s="6">
        <f t="shared" si="11"/>
        <v>15</v>
      </c>
      <c r="P38" s="6" t="str">
        <f t="shared" si="12"/>
        <v>ELEMENT 15</v>
      </c>
      <c r="Q38" s="6">
        <f t="shared" si="13"/>
        <v>24</v>
      </c>
      <c r="R38" s="7">
        <f t="shared" si="14"/>
        <v>24.15</v>
      </c>
      <c r="S38" s="6"/>
      <c r="T38" s="6"/>
      <c r="U38" s="6"/>
      <c r="V38" s="6"/>
      <c r="W38" s="6"/>
    </row>
    <row r="39" spans="2:23" x14ac:dyDescent="0.2">
      <c r="B39" s="3"/>
      <c r="C39" s="11">
        <v>37</v>
      </c>
      <c r="D39" s="12" t="s">
        <v>47</v>
      </c>
      <c r="E39" s="13">
        <v>70</v>
      </c>
      <c r="H39" s="6"/>
      <c r="I39" s="6"/>
      <c r="J39" s="6">
        <v>37</v>
      </c>
      <c r="K39" s="6">
        <f t="shared" si="8"/>
        <v>37</v>
      </c>
      <c r="L39" s="6" t="str">
        <f t="shared" si="9"/>
        <v>ELEMENT 37</v>
      </c>
      <c r="M39" s="6">
        <f t="shared" si="10"/>
        <v>70</v>
      </c>
      <c r="N39" s="7">
        <f t="shared" si="7"/>
        <v>70.37</v>
      </c>
      <c r="O39" s="6">
        <f t="shared" si="11"/>
        <v>42</v>
      </c>
      <c r="P39" s="6" t="str">
        <f t="shared" si="12"/>
        <v>ELEMENT 42</v>
      </c>
      <c r="Q39" s="6">
        <f t="shared" si="13"/>
        <v>20</v>
      </c>
      <c r="R39" s="7">
        <f t="shared" si="14"/>
        <v>20.420000000000002</v>
      </c>
      <c r="S39" s="6"/>
      <c r="T39" s="6"/>
      <c r="U39" s="6"/>
      <c r="V39" s="6"/>
      <c r="W39" s="6"/>
    </row>
    <row r="40" spans="2:23" x14ac:dyDescent="0.2">
      <c r="B40" s="3"/>
      <c r="C40" s="11">
        <v>38</v>
      </c>
      <c r="D40" s="12" t="s">
        <v>48</v>
      </c>
      <c r="E40" s="13">
        <v>61</v>
      </c>
      <c r="H40" s="6"/>
      <c r="I40" s="6"/>
      <c r="J40" s="6">
        <v>38</v>
      </c>
      <c r="K40" s="6">
        <f t="shared" si="8"/>
        <v>38</v>
      </c>
      <c r="L40" s="6" t="str">
        <f t="shared" si="9"/>
        <v>ELEMENT 38</v>
      </c>
      <c r="M40" s="6">
        <f t="shared" si="10"/>
        <v>61</v>
      </c>
      <c r="N40" s="7">
        <f t="shared" si="7"/>
        <v>61.38</v>
      </c>
      <c r="O40" s="6">
        <f t="shared" si="11"/>
        <v>36</v>
      </c>
      <c r="P40" s="6" t="str">
        <f t="shared" si="12"/>
        <v>ELEMENT 36</v>
      </c>
      <c r="Q40" s="6">
        <f t="shared" si="13"/>
        <v>20</v>
      </c>
      <c r="R40" s="7">
        <f t="shared" si="14"/>
        <v>20.36</v>
      </c>
      <c r="S40" s="6"/>
      <c r="T40" s="6"/>
      <c r="U40" s="6"/>
      <c r="V40" s="6"/>
      <c r="W40" s="6"/>
    </row>
    <row r="41" spans="2:23" x14ac:dyDescent="0.2">
      <c r="B41" s="3"/>
      <c r="C41" s="11">
        <v>39</v>
      </c>
      <c r="D41" s="12" t="s">
        <v>49</v>
      </c>
      <c r="E41" s="13">
        <v>360</v>
      </c>
      <c r="H41" s="6"/>
      <c r="I41" s="6"/>
      <c r="J41" s="6">
        <v>39</v>
      </c>
      <c r="K41" s="6">
        <f t="shared" si="8"/>
        <v>39</v>
      </c>
      <c r="L41" s="6" t="str">
        <f t="shared" si="9"/>
        <v>ELEMENT 39</v>
      </c>
      <c r="M41" s="6">
        <f t="shared" si="10"/>
        <v>360</v>
      </c>
      <c r="N41" s="7">
        <f t="shared" si="7"/>
        <v>360.39</v>
      </c>
      <c r="O41" s="6">
        <f t="shared" si="11"/>
        <v>35</v>
      </c>
      <c r="P41" s="6" t="str">
        <f t="shared" si="12"/>
        <v>ELEMENT 35</v>
      </c>
      <c r="Q41" s="6">
        <f t="shared" si="13"/>
        <v>20</v>
      </c>
      <c r="R41" s="7">
        <f t="shared" si="14"/>
        <v>20.350000000000001</v>
      </c>
      <c r="S41" s="6"/>
      <c r="T41" s="6"/>
      <c r="U41" s="6"/>
      <c r="V41" s="6"/>
      <c r="W41" s="6"/>
    </row>
    <row r="42" spans="2:23" x14ac:dyDescent="0.2">
      <c r="B42" s="3"/>
      <c r="C42" s="11">
        <v>40</v>
      </c>
      <c r="D42" s="12" t="s">
        <v>50</v>
      </c>
      <c r="E42" s="13">
        <v>83</v>
      </c>
      <c r="H42" s="6"/>
      <c r="I42" s="6"/>
      <c r="J42" s="6">
        <v>40</v>
      </c>
      <c r="K42" s="6">
        <f t="shared" si="8"/>
        <v>40</v>
      </c>
      <c r="L42" s="6" t="str">
        <f t="shared" si="9"/>
        <v>ELEMENT 40</v>
      </c>
      <c r="M42" s="6">
        <f t="shared" si="10"/>
        <v>83</v>
      </c>
      <c r="N42" s="7">
        <f t="shared" si="7"/>
        <v>83.4</v>
      </c>
      <c r="O42" s="6">
        <f t="shared" si="11"/>
        <v>18</v>
      </c>
      <c r="P42" s="6" t="str">
        <f t="shared" si="12"/>
        <v>ELEMENT 18</v>
      </c>
      <c r="Q42" s="6">
        <f t="shared" si="13"/>
        <v>18</v>
      </c>
      <c r="R42" s="7">
        <f t="shared" si="14"/>
        <v>18.18</v>
      </c>
      <c r="S42" s="6"/>
      <c r="T42" s="6"/>
      <c r="U42" s="6"/>
      <c r="V42" s="6"/>
      <c r="W42" s="6"/>
    </row>
    <row r="43" spans="2:23" x14ac:dyDescent="0.2">
      <c r="B43" s="3"/>
      <c r="C43" s="11">
        <v>41</v>
      </c>
      <c r="D43" s="12" t="s">
        <v>51</v>
      </c>
      <c r="E43" s="13">
        <v>70</v>
      </c>
      <c r="H43" s="6"/>
      <c r="I43" s="6"/>
      <c r="J43" s="6">
        <v>41</v>
      </c>
      <c r="K43" s="6">
        <f t="shared" si="8"/>
        <v>41</v>
      </c>
      <c r="L43" s="6" t="str">
        <f t="shared" si="9"/>
        <v>ELEMENT 41</v>
      </c>
      <c r="M43" s="6">
        <f t="shared" si="10"/>
        <v>70</v>
      </c>
      <c r="N43" s="7">
        <f t="shared" si="7"/>
        <v>70.41</v>
      </c>
      <c r="O43" s="6">
        <f t="shared" si="11"/>
        <v>21</v>
      </c>
      <c r="P43" s="6" t="str">
        <f t="shared" si="12"/>
        <v>ELEMENT 21</v>
      </c>
      <c r="Q43" s="6">
        <f t="shared" si="13"/>
        <v>15</v>
      </c>
      <c r="R43" s="7">
        <f t="shared" si="14"/>
        <v>15.21</v>
      </c>
      <c r="S43" s="6"/>
      <c r="T43" s="6"/>
      <c r="U43" s="6"/>
      <c r="V43" s="6"/>
      <c r="W43" s="6"/>
    </row>
    <row r="44" spans="2:23" x14ac:dyDescent="0.2">
      <c r="B44" s="3"/>
      <c r="C44" s="11">
        <v>42</v>
      </c>
      <c r="D44" s="12" t="s">
        <v>52</v>
      </c>
      <c r="E44" s="13">
        <v>20</v>
      </c>
      <c r="H44" s="6"/>
      <c r="I44" s="6"/>
      <c r="J44" s="6">
        <v>42</v>
      </c>
      <c r="K44" s="6">
        <f t="shared" si="8"/>
        <v>42</v>
      </c>
      <c r="L44" s="6" t="str">
        <f t="shared" si="9"/>
        <v>ELEMENT 42</v>
      </c>
      <c r="M44" s="6">
        <f t="shared" si="10"/>
        <v>20</v>
      </c>
      <c r="N44" s="7">
        <f t="shared" si="7"/>
        <v>20.420000000000002</v>
      </c>
      <c r="O44" s="6">
        <f t="shared" si="11"/>
        <v>16</v>
      </c>
      <c r="P44" s="6" t="str">
        <f t="shared" si="12"/>
        <v>ELEMENT 16</v>
      </c>
      <c r="Q44" s="6">
        <f t="shared" si="13"/>
        <v>15</v>
      </c>
      <c r="R44" s="7">
        <f t="shared" si="14"/>
        <v>15.16</v>
      </c>
      <c r="S44" s="6"/>
      <c r="T44" s="6"/>
      <c r="U44" s="6"/>
      <c r="V44" s="6"/>
      <c r="W44" s="6"/>
    </row>
    <row r="45" spans="2:23" x14ac:dyDescent="0.2">
      <c r="B45" s="3"/>
      <c r="C45" s="11">
        <v>43</v>
      </c>
      <c r="D45" s="12" t="s">
        <v>53</v>
      </c>
      <c r="E45" s="13">
        <v>1130</v>
      </c>
      <c r="H45" s="6"/>
      <c r="I45" s="6"/>
      <c r="J45" s="6">
        <v>43</v>
      </c>
      <c r="K45" s="6">
        <f t="shared" si="8"/>
        <v>43</v>
      </c>
      <c r="L45" s="6" t="str">
        <f t="shared" si="9"/>
        <v>ELEMENT 43</v>
      </c>
      <c r="M45" s="6">
        <f t="shared" si="10"/>
        <v>1130</v>
      </c>
      <c r="N45" s="7">
        <f t="shared" si="7"/>
        <v>1130.43</v>
      </c>
      <c r="O45" s="6">
        <f t="shared" si="11"/>
        <v>9</v>
      </c>
      <c r="P45" s="6" t="str">
        <f t="shared" si="12"/>
        <v>ELEMENT 9</v>
      </c>
      <c r="Q45" s="6">
        <f t="shared" si="13"/>
        <v>15</v>
      </c>
      <c r="R45" s="7">
        <f t="shared" si="14"/>
        <v>15.09</v>
      </c>
      <c r="S45" s="6"/>
      <c r="T45" s="6"/>
      <c r="U45" s="6"/>
      <c r="V45" s="6"/>
      <c r="W45" s="6"/>
    </row>
    <row r="46" spans="2:23" x14ac:dyDescent="0.2">
      <c r="B46" s="3"/>
      <c r="C46" s="11">
        <v>44</v>
      </c>
      <c r="D46" s="12" t="s">
        <v>54</v>
      </c>
      <c r="E46" s="13">
        <v>40</v>
      </c>
      <c r="H46" s="6"/>
      <c r="I46" s="6"/>
      <c r="J46" s="6">
        <v>44</v>
      </c>
      <c r="K46" s="6">
        <f t="shared" si="8"/>
        <v>44</v>
      </c>
      <c r="L46" s="6" t="str">
        <f t="shared" si="9"/>
        <v>ELEMENT 44</v>
      </c>
      <c r="M46" s="6">
        <f t="shared" si="10"/>
        <v>40</v>
      </c>
      <c r="N46" s="7">
        <f t="shared" si="7"/>
        <v>40.44</v>
      </c>
      <c r="O46" s="6">
        <f t="shared" si="11"/>
        <v>7</v>
      </c>
      <c r="P46" s="6" t="str">
        <f t="shared" si="12"/>
        <v>ELEMENT 7</v>
      </c>
      <c r="Q46" s="6">
        <f t="shared" si="13"/>
        <v>10</v>
      </c>
      <c r="R46" s="7">
        <f t="shared" si="14"/>
        <v>10.07</v>
      </c>
      <c r="S46" s="6"/>
      <c r="T46" s="6"/>
      <c r="U46" s="6"/>
      <c r="V46" s="6"/>
      <c r="W46" s="6"/>
    </row>
    <row r="47" spans="2:23" x14ac:dyDescent="0.2">
      <c r="B47" s="3"/>
      <c r="C47" s="11">
        <v>45</v>
      </c>
      <c r="D47" s="12" t="s">
        <v>55</v>
      </c>
      <c r="E47" s="13">
        <v>2300</v>
      </c>
      <c r="H47" s="6"/>
      <c r="I47" s="6"/>
      <c r="J47" s="6">
        <v>45</v>
      </c>
      <c r="K47" s="6">
        <f t="shared" si="8"/>
        <v>45</v>
      </c>
      <c r="L47" s="6" t="str">
        <f t="shared" si="9"/>
        <v>ELEMENT 45</v>
      </c>
      <c r="M47" s="6">
        <f t="shared" si="10"/>
        <v>2300</v>
      </c>
      <c r="N47" s="7">
        <f t="shared" si="7"/>
        <v>2300.4499999999998</v>
      </c>
      <c r="O47" s="6">
        <f t="shared" si="11"/>
        <v>46</v>
      </c>
      <c r="P47" s="6" t="str">
        <f t="shared" si="12"/>
        <v>ELEMENT 46</v>
      </c>
      <c r="Q47" s="6">
        <f t="shared" si="13"/>
        <v>8</v>
      </c>
      <c r="R47" s="7">
        <f t="shared" si="14"/>
        <v>8.4600000000000009</v>
      </c>
      <c r="S47" s="6"/>
      <c r="T47" s="6"/>
      <c r="U47" s="6"/>
      <c r="V47" s="6"/>
      <c r="W47" s="6"/>
    </row>
    <row r="48" spans="2:23" x14ac:dyDescent="0.2">
      <c r="B48" s="3"/>
      <c r="C48" s="11">
        <v>46</v>
      </c>
      <c r="D48" s="12" t="s">
        <v>56</v>
      </c>
      <c r="E48" s="13">
        <v>8</v>
      </c>
      <c r="H48" s="6"/>
      <c r="I48" s="6"/>
      <c r="J48" s="6">
        <v>46</v>
      </c>
      <c r="K48" s="6">
        <f t="shared" si="8"/>
        <v>46</v>
      </c>
      <c r="L48" s="6" t="str">
        <f t="shared" si="9"/>
        <v>ELEMENT 46</v>
      </c>
      <c r="M48" s="6">
        <f t="shared" si="10"/>
        <v>8</v>
      </c>
      <c r="N48" s="7">
        <f t="shared" si="7"/>
        <v>8.4600000000000009</v>
      </c>
      <c r="O48" s="6">
        <f t="shared" si="11"/>
        <v>13</v>
      </c>
      <c r="P48" s="6" t="str">
        <f t="shared" si="12"/>
        <v>ELEMENT 13</v>
      </c>
      <c r="Q48" s="6">
        <f t="shared" si="13"/>
        <v>5</v>
      </c>
      <c r="R48" s="7">
        <f t="shared" si="14"/>
        <v>5.13</v>
      </c>
      <c r="S48" s="6"/>
      <c r="T48" s="6"/>
      <c r="U48" s="6"/>
      <c r="V48" s="6"/>
      <c r="W48" s="6"/>
    </row>
    <row r="49" spans="2:23" x14ac:dyDescent="0.2">
      <c r="B49" s="3"/>
      <c r="C49" s="11">
        <v>47</v>
      </c>
      <c r="D49" s="12" t="s">
        <v>57</v>
      </c>
      <c r="E49" s="13">
        <v>60</v>
      </c>
      <c r="H49" s="6"/>
      <c r="I49" s="6"/>
      <c r="J49" s="6">
        <v>47</v>
      </c>
      <c r="K49" s="6">
        <f t="shared" si="8"/>
        <v>47</v>
      </c>
      <c r="L49" s="6" t="str">
        <f t="shared" si="9"/>
        <v>ELEMENT 47</v>
      </c>
      <c r="M49" s="6">
        <f t="shared" si="10"/>
        <v>60</v>
      </c>
      <c r="N49" s="7">
        <f t="shared" si="7"/>
        <v>60.47</v>
      </c>
      <c r="O49" s="6">
        <f t="shared" si="11"/>
        <v>5</v>
      </c>
      <c r="P49" s="6" t="str">
        <f t="shared" si="12"/>
        <v>ELEMENT 5</v>
      </c>
      <c r="Q49" s="6">
        <f t="shared" si="13"/>
        <v>2</v>
      </c>
      <c r="R49" s="7">
        <f t="shared" si="14"/>
        <v>2.0499999999999998</v>
      </c>
      <c r="S49" s="6"/>
      <c r="T49" s="6"/>
      <c r="U49" s="6"/>
      <c r="V49" s="6"/>
      <c r="W49" s="6"/>
    </row>
    <row r="50" spans="2:23" x14ac:dyDescent="0.2">
      <c r="B50" s="3"/>
      <c r="C50" s="11">
        <v>48</v>
      </c>
      <c r="D50" s="12" t="s">
        <v>58</v>
      </c>
      <c r="E50" s="13">
        <v>25</v>
      </c>
      <c r="H50" s="6"/>
      <c r="I50" s="6"/>
      <c r="J50" s="6">
        <v>48</v>
      </c>
      <c r="K50" s="6">
        <f t="shared" si="8"/>
        <v>48</v>
      </c>
      <c r="L50" s="6" t="str">
        <f t="shared" si="9"/>
        <v>ELEMENT 48</v>
      </c>
      <c r="M50" s="6">
        <f t="shared" si="10"/>
        <v>25</v>
      </c>
      <c r="N50" s="7">
        <f t="shared" si="7"/>
        <v>25.48</v>
      </c>
      <c r="O50" s="6">
        <f t="shared" si="11"/>
        <v>4</v>
      </c>
      <c r="P50" s="6" t="str">
        <f t="shared" si="12"/>
        <v>ELEMENT 4</v>
      </c>
      <c r="Q50" s="6">
        <f t="shared" si="13"/>
        <v>2</v>
      </c>
      <c r="R50" s="7">
        <f t="shared" si="14"/>
        <v>2.04</v>
      </c>
      <c r="S50" s="6"/>
      <c r="T50" s="6"/>
      <c r="U50" s="6"/>
      <c r="V50" s="6"/>
      <c r="W50" s="6"/>
    </row>
    <row r="51" spans="2:23" x14ac:dyDescent="0.2">
      <c r="B51" s="3"/>
      <c r="C51" s="11">
        <v>49</v>
      </c>
      <c r="D51" s="12" t="s">
        <v>59</v>
      </c>
      <c r="E51" s="13">
        <v>48</v>
      </c>
      <c r="H51" s="6"/>
      <c r="I51" s="6"/>
      <c r="J51" s="6">
        <v>49</v>
      </c>
      <c r="K51" s="6">
        <f t="shared" si="8"/>
        <v>49</v>
      </c>
      <c r="L51" s="6" t="str">
        <f t="shared" si="9"/>
        <v>ELEMENT 49</v>
      </c>
      <c r="M51" s="6">
        <f t="shared" si="10"/>
        <v>48</v>
      </c>
      <c r="N51" s="7">
        <f t="shared" si="7"/>
        <v>48.49</v>
      </c>
      <c r="O51" s="6">
        <f t="shared" si="11"/>
        <v>3</v>
      </c>
      <c r="P51" s="6" t="str">
        <f t="shared" si="12"/>
        <v>ELEMENT 3</v>
      </c>
      <c r="Q51" s="6">
        <f t="shared" si="13"/>
        <v>1</v>
      </c>
      <c r="R51" s="7">
        <f t="shared" si="14"/>
        <v>1.03</v>
      </c>
      <c r="S51" s="6"/>
      <c r="T51" s="6"/>
      <c r="U51" s="6"/>
      <c r="V51" s="6"/>
      <c r="W51" s="6"/>
    </row>
    <row r="52" spans="2:23" x14ac:dyDescent="0.2">
      <c r="B52" s="3"/>
      <c r="C52" s="11">
        <v>50</v>
      </c>
      <c r="D52" s="12"/>
      <c r="E52" s="13"/>
      <c r="F52" s="4"/>
      <c r="G52" s="4"/>
      <c r="H52" s="8"/>
      <c r="I52" s="8"/>
      <c r="J52" s="6">
        <v>50</v>
      </c>
      <c r="K52" s="6">
        <f t="shared" si="8"/>
        <v>50</v>
      </c>
      <c r="L52" s="6" t="str">
        <f t="shared" si="9"/>
        <v/>
      </c>
      <c r="M52" s="6" t="str">
        <f t="shared" si="10"/>
        <v/>
      </c>
      <c r="N52" s="7" t="str">
        <f>IF(M52="","",M52+(J52/100))</f>
        <v/>
      </c>
      <c r="O52" s="6" t="str">
        <f t="shared" si="11"/>
        <v/>
      </c>
      <c r="P52" s="6" t="str">
        <f t="shared" si="12"/>
        <v/>
      </c>
      <c r="Q52" s="6" t="str">
        <f t="shared" si="13"/>
        <v/>
      </c>
      <c r="R52" s="7" t="str">
        <f t="shared" si="14"/>
        <v/>
      </c>
      <c r="S52" s="6"/>
      <c r="T52" s="6"/>
      <c r="U52" s="6"/>
      <c r="V52" s="6"/>
      <c r="W52" s="6"/>
    </row>
    <row r="53" spans="2:23" ht="4.5" customHeight="1" x14ac:dyDescent="0.2">
      <c r="B53" s="5"/>
      <c r="C53" s="15"/>
      <c r="D53" s="16"/>
      <c r="E53" s="17"/>
      <c r="H53" s="6"/>
      <c r="I53" s="6"/>
      <c r="J53" s="6"/>
      <c r="K53" s="6"/>
      <c r="L53" s="6"/>
      <c r="M53" s="6"/>
      <c r="N53" s="6" t="str">
        <f>IF(E53="","",E53+(C53/10000000000))</f>
        <v/>
      </c>
      <c r="O53" s="6"/>
      <c r="P53" s="6" t="str">
        <f t="shared" ref="P53:P67" si="15">IF(R53="","",INDEX(D:D,MATCH(R53,N:N,0)))</f>
        <v/>
      </c>
      <c r="Q53" s="6"/>
      <c r="R53" s="6"/>
      <c r="S53" s="6"/>
      <c r="T53" s="6"/>
      <c r="U53" s="6"/>
      <c r="V53" s="6"/>
      <c r="W53" s="6"/>
    </row>
    <row r="54" spans="2:23" x14ac:dyDescent="0.2">
      <c r="H54" s="6"/>
      <c r="I54" s="6"/>
      <c r="J54" s="6"/>
      <c r="K54" s="6"/>
      <c r="L54" s="6"/>
      <c r="M54" s="6"/>
      <c r="N54" s="6"/>
      <c r="O54" s="6"/>
      <c r="P54" s="6" t="str">
        <f t="shared" si="15"/>
        <v/>
      </c>
      <c r="Q54" s="6"/>
      <c r="R54" s="6"/>
      <c r="S54" s="6"/>
      <c r="T54" s="6"/>
      <c r="U54" s="6"/>
      <c r="V54" s="6"/>
      <c r="W54" s="6"/>
    </row>
    <row r="55" spans="2:23" x14ac:dyDescent="0.2">
      <c r="H55" s="6"/>
      <c r="I55" s="6"/>
      <c r="J55" s="6"/>
      <c r="K55" s="6"/>
      <c r="L55" s="6"/>
      <c r="M55" s="6"/>
      <c r="N55" s="6"/>
      <c r="O55" s="6"/>
      <c r="P55" s="6" t="str">
        <f t="shared" si="15"/>
        <v/>
      </c>
      <c r="Q55" s="6"/>
      <c r="R55" s="6"/>
      <c r="S55" s="6"/>
      <c r="T55" s="6"/>
      <c r="U55" s="6"/>
      <c r="V55" s="6"/>
      <c r="W55" s="6"/>
    </row>
    <row r="56" spans="2:23" x14ac:dyDescent="0.2">
      <c r="H56" s="6"/>
      <c r="I56" s="6"/>
      <c r="J56" s="6"/>
      <c r="K56" s="6"/>
      <c r="L56" s="6"/>
      <c r="M56" s="6"/>
      <c r="N56" s="6"/>
      <c r="O56" s="6"/>
      <c r="P56" s="6" t="str">
        <f t="shared" si="15"/>
        <v/>
      </c>
      <c r="Q56" s="6"/>
      <c r="R56" s="6"/>
      <c r="S56" s="6"/>
      <c r="T56" s="6"/>
      <c r="U56" s="6"/>
      <c r="V56" s="6"/>
      <c r="W56" s="6"/>
    </row>
    <row r="57" spans="2:23" x14ac:dyDescent="0.2">
      <c r="H57" s="6"/>
      <c r="I57" s="6"/>
      <c r="J57" s="6"/>
      <c r="K57" s="6"/>
      <c r="L57" s="6"/>
      <c r="M57" s="6"/>
      <c r="N57" s="6"/>
      <c r="O57" s="6"/>
      <c r="P57" s="6" t="str">
        <f t="shared" si="15"/>
        <v/>
      </c>
      <c r="Q57" s="6"/>
      <c r="R57" s="6"/>
      <c r="S57" s="6"/>
      <c r="T57" s="6"/>
      <c r="U57" s="6"/>
      <c r="V57" s="6"/>
      <c r="W57" s="6"/>
    </row>
    <row r="58" spans="2:23" x14ac:dyDescent="0.2">
      <c r="H58" s="6"/>
      <c r="I58" s="6"/>
      <c r="J58" s="6"/>
      <c r="K58" s="6"/>
      <c r="L58" s="6"/>
      <c r="M58" s="6"/>
      <c r="N58" s="6"/>
      <c r="O58" s="6"/>
      <c r="P58" s="6" t="str">
        <f t="shared" si="15"/>
        <v/>
      </c>
      <c r="Q58" s="6"/>
      <c r="R58" s="6"/>
      <c r="S58" s="6"/>
      <c r="T58" s="6"/>
      <c r="U58" s="6"/>
      <c r="V58" s="6"/>
      <c r="W58" s="6"/>
    </row>
    <row r="59" spans="2:23" x14ac:dyDescent="0.2">
      <c r="H59" s="6"/>
      <c r="I59" s="6"/>
      <c r="J59" s="6"/>
      <c r="K59" s="6"/>
      <c r="L59" s="6"/>
      <c r="M59" s="6"/>
      <c r="N59" s="6"/>
      <c r="O59" s="6"/>
      <c r="P59" s="6" t="str">
        <f t="shared" si="15"/>
        <v/>
      </c>
      <c r="Q59" s="6"/>
      <c r="R59" s="6"/>
      <c r="S59" s="6"/>
      <c r="T59" s="6"/>
      <c r="U59" s="6"/>
      <c r="V59" s="6"/>
      <c r="W59" s="6"/>
    </row>
    <row r="60" spans="2:23" x14ac:dyDescent="0.2">
      <c r="H60" s="6"/>
      <c r="I60" s="6"/>
      <c r="J60" s="6"/>
      <c r="K60" s="6"/>
      <c r="L60" s="6"/>
      <c r="M60" s="6"/>
      <c r="N60" s="6"/>
      <c r="O60" s="6"/>
      <c r="P60" s="6" t="str">
        <f t="shared" si="15"/>
        <v/>
      </c>
      <c r="Q60" s="6"/>
      <c r="R60" s="6"/>
      <c r="S60" s="6"/>
      <c r="T60" s="6"/>
      <c r="U60" s="6"/>
      <c r="V60" s="6"/>
      <c r="W60" s="6"/>
    </row>
    <row r="61" spans="2:23" x14ac:dyDescent="0.2">
      <c r="H61" s="6"/>
      <c r="I61" s="6"/>
      <c r="J61" s="6"/>
      <c r="K61" s="6"/>
      <c r="L61" s="6"/>
      <c r="M61" s="6"/>
      <c r="N61" s="6"/>
      <c r="O61" s="6"/>
      <c r="P61" s="6" t="str">
        <f t="shared" si="15"/>
        <v/>
      </c>
      <c r="Q61" s="6"/>
      <c r="R61" s="6"/>
      <c r="S61" s="6"/>
      <c r="T61" s="6"/>
      <c r="U61" s="6"/>
      <c r="V61" s="6"/>
      <c r="W61" s="6"/>
    </row>
    <row r="62" spans="2:23" x14ac:dyDescent="0.2">
      <c r="H62" s="6"/>
      <c r="I62" s="6"/>
      <c r="J62" s="6"/>
      <c r="K62" s="6"/>
      <c r="L62" s="6"/>
      <c r="M62" s="6"/>
      <c r="N62" s="6"/>
      <c r="O62" s="6"/>
      <c r="P62" s="6" t="str">
        <f t="shared" si="15"/>
        <v/>
      </c>
      <c r="Q62" s="6"/>
      <c r="R62" s="6"/>
      <c r="S62" s="6"/>
      <c r="T62" s="6"/>
      <c r="U62" s="6"/>
      <c r="V62" s="6"/>
      <c r="W62" s="6"/>
    </row>
    <row r="63" spans="2:23" x14ac:dyDescent="0.2">
      <c r="H63" s="6"/>
      <c r="I63" s="6"/>
      <c r="J63" s="6"/>
      <c r="K63" s="6"/>
      <c r="L63" s="6"/>
      <c r="M63" s="6"/>
      <c r="N63" s="6"/>
      <c r="O63" s="6"/>
      <c r="P63" s="6" t="str">
        <f t="shared" si="15"/>
        <v/>
      </c>
      <c r="Q63" s="6"/>
      <c r="R63" s="6"/>
      <c r="S63" s="6"/>
      <c r="T63" s="6"/>
      <c r="U63" s="6"/>
      <c r="V63" s="6"/>
      <c r="W63" s="6"/>
    </row>
    <row r="64" spans="2:23" x14ac:dyDescent="0.2">
      <c r="H64" s="6"/>
      <c r="I64" s="6"/>
      <c r="J64" s="6"/>
      <c r="K64" s="6"/>
      <c r="L64" s="6"/>
      <c r="M64" s="6"/>
      <c r="N64" s="6"/>
      <c r="O64" s="6"/>
      <c r="P64" s="6" t="str">
        <f t="shared" si="15"/>
        <v/>
      </c>
      <c r="Q64" s="6"/>
      <c r="R64" s="6"/>
      <c r="S64" s="6"/>
      <c r="T64" s="6"/>
      <c r="U64" s="6"/>
      <c r="V64" s="6"/>
      <c r="W64" s="6"/>
    </row>
    <row r="65" spans="8:23" x14ac:dyDescent="0.2">
      <c r="H65" s="6"/>
      <c r="I65" s="6"/>
      <c r="J65" s="6"/>
      <c r="K65" s="6"/>
      <c r="L65" s="6"/>
      <c r="M65" s="6"/>
      <c r="N65" s="6"/>
      <c r="O65" s="6"/>
      <c r="P65" s="6" t="str">
        <f t="shared" si="15"/>
        <v/>
      </c>
      <c r="Q65" s="6"/>
      <c r="R65" s="6"/>
      <c r="S65" s="6"/>
      <c r="T65" s="6"/>
      <c r="U65" s="6"/>
      <c r="V65" s="6"/>
      <c r="W65" s="6"/>
    </row>
    <row r="66" spans="8:23" x14ac:dyDescent="0.2">
      <c r="P66" s="2" t="str">
        <f t="shared" si="15"/>
        <v/>
      </c>
    </row>
    <row r="67" spans="8:23" x14ac:dyDescent="0.2">
      <c r="P67" s="2" t="str">
        <f t="shared" si="15"/>
        <v/>
      </c>
    </row>
  </sheetData>
  <pageMargins left="0.7" right="0.7" top="0.75" bottom="0.75" header="0.3" footer="0.3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B2:AG58"/>
  <sheetViews>
    <sheetView workbookViewId="0">
      <pane ySplit="4" topLeftCell="A5" activePane="bottomLeft" state="frozen"/>
      <selection pane="bottomLeft" activeCell="N10" sqref="K10:N12"/>
    </sheetView>
  </sheetViews>
  <sheetFormatPr baseColWidth="10" defaultRowHeight="12.75" x14ac:dyDescent="0.2"/>
  <cols>
    <col min="1" max="1" width="11.42578125" style="23"/>
    <col min="2" max="2" width="0.7109375" style="23" customWidth="1"/>
    <col min="3" max="3" width="6.5703125" style="23" customWidth="1"/>
    <col min="4" max="4" width="30.42578125" style="56" customWidth="1"/>
    <col min="5" max="5" width="11.7109375" style="23" customWidth="1"/>
    <col min="6" max="6" width="8.85546875" style="23" customWidth="1"/>
    <col min="7" max="7" width="10" style="23" customWidth="1"/>
    <col min="8" max="8" width="10.140625" style="23" customWidth="1"/>
    <col min="9" max="9" width="0.7109375" style="23" customWidth="1"/>
    <col min="10" max="13" width="7.7109375" style="23" customWidth="1"/>
    <col min="14" max="16" width="9.28515625" style="23" customWidth="1"/>
    <col min="17" max="25" width="6.28515625" style="24" customWidth="1"/>
    <col min="26" max="32" width="11.42578125" style="24"/>
    <col min="33" max="16384" width="11.42578125" style="23"/>
  </cols>
  <sheetData>
    <row r="2" spans="2:33" ht="3.75" customHeight="1" x14ac:dyDescent="0.2">
      <c r="B2" s="19"/>
      <c r="C2" s="20"/>
      <c r="D2" s="21"/>
      <c r="E2" s="20"/>
      <c r="F2" s="20"/>
      <c r="G2" s="20"/>
      <c r="H2" s="20"/>
      <c r="I2" s="22"/>
    </row>
    <row r="3" spans="2:33" ht="23.25" customHeight="1" x14ac:dyDescent="0.2">
      <c r="B3" s="25"/>
      <c r="C3" s="26" t="s">
        <v>8</v>
      </c>
      <c r="D3" s="27" t="s">
        <v>0</v>
      </c>
      <c r="E3" s="27" t="s">
        <v>1</v>
      </c>
      <c r="F3" s="27" t="s">
        <v>3</v>
      </c>
      <c r="G3" s="27" t="s">
        <v>2</v>
      </c>
      <c r="H3" s="28" t="s">
        <v>10</v>
      </c>
      <c r="I3" s="29"/>
      <c r="J3" s="30"/>
      <c r="K3" s="30"/>
      <c r="L3" s="30"/>
      <c r="M3" s="30"/>
      <c r="N3" s="30"/>
      <c r="O3" s="30"/>
      <c r="P3" s="30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2:33" ht="3.75" customHeight="1" x14ac:dyDescent="0.2">
      <c r="B4" s="25"/>
      <c r="C4" s="31"/>
      <c r="D4" s="31"/>
      <c r="E4" s="31"/>
      <c r="F4" s="31"/>
      <c r="G4" s="31"/>
      <c r="H4" s="31"/>
      <c r="I4" s="29"/>
      <c r="J4" s="30"/>
      <c r="K4" s="30"/>
      <c r="L4" s="30"/>
      <c r="M4" s="30"/>
      <c r="N4" s="30"/>
      <c r="O4" s="30"/>
      <c r="P4" s="30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2:33" x14ac:dyDescent="0.2">
      <c r="B5" s="25"/>
      <c r="C5" s="32">
        <f>IF(DONNEES!O3="","",DONNEES!O3)</f>
        <v>31</v>
      </c>
      <c r="D5" s="33" t="str">
        <f>IF(DONNEES!P3="","",DONNEES!P3)</f>
        <v>ELEMENT 31</v>
      </c>
      <c r="E5" s="34">
        <f>IF(DONNEES!Q3="","",DONNEES!Q3)</f>
        <v>3117</v>
      </c>
      <c r="F5" s="35">
        <f>IF(E5="","",IF(ISERROR(E5/$E$56),"",E5/$E$56))</f>
        <v>0.18190837467172455</v>
      </c>
      <c r="G5" s="34">
        <f>IF(E5="","",SUM($E$5:E5))</f>
        <v>3117</v>
      </c>
      <c r="H5" s="36">
        <f>IF(E5="","",IF(ISERROR(G5/$E$56),"",G5/$E$56))</f>
        <v>0.18190837467172455</v>
      </c>
      <c r="I5" s="37"/>
      <c r="J5" s="38"/>
      <c r="K5" s="38"/>
      <c r="L5" s="38"/>
      <c r="M5" s="38"/>
      <c r="N5" s="38"/>
      <c r="O5" s="38"/>
      <c r="P5" s="38"/>
      <c r="Q5" s="58">
        <f>IF(H5="","",ABS(0.75-H5))</f>
        <v>0.56809162532827551</v>
      </c>
      <c r="R5" s="58">
        <f>IF(H5="","",ABS(0.95-H5))</f>
        <v>0.76809162532827546</v>
      </c>
      <c r="S5" s="58">
        <f>H5</f>
        <v>0.18190837467172455</v>
      </c>
      <c r="T5" s="59">
        <f>IF(H5="","",IF(H5&lt;=VLOOKUP(MIN(Q$5:Q$54),$Q$5:$S$54,3,0),H5,0))</f>
        <v>0.18190837467172455</v>
      </c>
      <c r="U5" s="59">
        <f>IF(H5="","",IF(H5&lt;=VLOOKUP(MIN($R$5:$R$54),$R$5:$S$54,2,0),H5,0))</f>
        <v>0.18190837467172455</v>
      </c>
      <c r="V5" s="57"/>
      <c r="W5" s="59">
        <f>IF(H5="",2,H5)</f>
        <v>0.18190837467172455</v>
      </c>
      <c r="X5" s="59">
        <f>C5</f>
        <v>31</v>
      </c>
      <c r="Y5" s="57">
        <f>IF(H5&lt;=$G$56,E5,"")</f>
        <v>3117</v>
      </c>
      <c r="Z5" s="60" t="str">
        <f>IF(H5&lt;=$G$56,"",IF(H5&lt;=$H$56,E5,""))</f>
        <v/>
      </c>
      <c r="AA5" s="60" t="str">
        <f>IF(H5&lt;=$H$56,"",E5)</f>
        <v/>
      </c>
      <c r="AB5" s="57"/>
      <c r="AC5" s="57"/>
      <c r="AD5" s="57"/>
      <c r="AE5" s="57"/>
      <c r="AF5" s="57"/>
      <c r="AG5" s="57"/>
    </row>
    <row r="6" spans="2:33" x14ac:dyDescent="0.2">
      <c r="B6" s="25"/>
      <c r="C6" s="40">
        <f>IF(DONNEES!O4="","",DONNEES!O4)</f>
        <v>34</v>
      </c>
      <c r="D6" s="41" t="str">
        <f>IF(DONNEES!P4="","",DONNEES!P4)</f>
        <v>ELEMENT 34</v>
      </c>
      <c r="E6" s="42">
        <f>IF(DONNEES!Q4="","",DONNEES!Q4)</f>
        <v>2550</v>
      </c>
      <c r="F6" s="43">
        <f t="shared" ref="F6:F54" si="0">IF(E6="","",IF(ISERROR(E6/$E$56),"",E6/$E$56))</f>
        <v>0.14881820834549167</v>
      </c>
      <c r="G6" s="42">
        <f>IF(E6="","",SUM($E$5:E6))</f>
        <v>5667</v>
      </c>
      <c r="H6" s="44">
        <f>IF(E6="","",IF(ISERROR(G6/$E$56),"",G6/$E$56))</f>
        <v>0.33072658301721625</v>
      </c>
      <c r="I6" s="37"/>
      <c r="J6" s="38"/>
      <c r="K6" s="38"/>
      <c r="L6" s="38"/>
      <c r="M6" s="38"/>
      <c r="N6" s="38"/>
      <c r="O6" s="38"/>
      <c r="P6" s="38"/>
      <c r="Q6" s="58">
        <f>IF(H6="","",ABS(0.75-H6))</f>
        <v>0.41927341698278375</v>
      </c>
      <c r="R6" s="58">
        <f>IF(H6="","",ABS(0.95-H6))</f>
        <v>0.61927341698278371</v>
      </c>
      <c r="S6" s="58">
        <f>H6</f>
        <v>0.33072658301721625</v>
      </c>
      <c r="T6" s="59">
        <f>IF(H6="","",IF(H6&lt;=VLOOKUP(MIN(Q$5:Q$54),$Q$5:$S$54,3,0),H6,0))</f>
        <v>0.33072658301721625</v>
      </c>
      <c r="U6" s="59">
        <f>IF(H6="","",IF(H6&lt;=VLOOKUP(MIN($R$5:$R$54),$R$5:$S$54,2,0),H6,0))</f>
        <v>0.33072658301721625</v>
      </c>
      <c r="V6" s="57"/>
      <c r="W6" s="59">
        <f>IF(H6="",2,H6)</f>
        <v>0.33072658301721625</v>
      </c>
      <c r="X6" s="59">
        <f>C6</f>
        <v>34</v>
      </c>
      <c r="Y6" s="57">
        <f>IF(H6&lt;=$G$56,E6,"")</f>
        <v>2550</v>
      </c>
      <c r="Z6" s="60" t="str">
        <f>IF(H6&lt;=$G$56,"",IF(H6&lt;=$H$56,E6,""))</f>
        <v/>
      </c>
      <c r="AA6" s="60" t="str">
        <f>IF(H6&lt;=$H$56,"",E6)</f>
        <v/>
      </c>
      <c r="AB6" s="57"/>
      <c r="AC6" s="57"/>
      <c r="AD6" s="57"/>
      <c r="AE6" s="57"/>
      <c r="AF6" s="57"/>
      <c r="AG6" s="57"/>
    </row>
    <row r="7" spans="2:33" x14ac:dyDescent="0.2">
      <c r="B7" s="25"/>
      <c r="C7" s="40">
        <f>IF(DONNEES!O5="","",DONNEES!O5)</f>
        <v>45</v>
      </c>
      <c r="D7" s="41" t="str">
        <f>IF(DONNEES!P5="","",DONNEES!P5)</f>
        <v>ELEMENT 45</v>
      </c>
      <c r="E7" s="42">
        <f>IF(DONNEES!Q5="","",DONNEES!Q5)</f>
        <v>2300</v>
      </c>
      <c r="F7" s="43">
        <f t="shared" si="0"/>
        <v>0.13422818791946309</v>
      </c>
      <c r="G7" s="42">
        <f>IF(E7="","",SUM($E$5:E7))</f>
        <v>7967</v>
      </c>
      <c r="H7" s="44">
        <f>IF(E7="","",IF(ISERROR(G7/$E$56),"",G7/$E$56))</f>
        <v>0.46495477093667931</v>
      </c>
      <c r="I7" s="37"/>
      <c r="J7" s="38"/>
      <c r="K7" s="38"/>
      <c r="L7" s="38"/>
      <c r="M7" s="38"/>
      <c r="N7" s="38"/>
      <c r="O7" s="38"/>
      <c r="P7" s="38"/>
      <c r="Q7" s="58">
        <f>IF(H7="","",ABS(0.75-H7))</f>
        <v>0.28504522906332069</v>
      </c>
      <c r="R7" s="58">
        <f>IF(H7="","",ABS(0.95-H7))</f>
        <v>0.48504522906332065</v>
      </c>
      <c r="S7" s="58">
        <f>H7</f>
        <v>0.46495477093667931</v>
      </c>
      <c r="T7" s="59">
        <f>IF(H7="","",IF(H7&lt;=VLOOKUP(MIN(Q$5:Q$54),$Q$5:$S$54,3,0),H7,0))</f>
        <v>0.46495477093667931</v>
      </c>
      <c r="U7" s="59">
        <f>IF(H7="","",IF(H7&lt;=VLOOKUP(MIN($R$5:$R$54),$R$5:$S$54,2,0),H7,0))</f>
        <v>0.46495477093667931</v>
      </c>
      <c r="V7" s="57"/>
      <c r="W7" s="59">
        <f>IF(H7="",2,H7)</f>
        <v>0.46495477093667931</v>
      </c>
      <c r="X7" s="59">
        <f>C7</f>
        <v>45</v>
      </c>
      <c r="Y7" s="57">
        <f>IF(H7&lt;=$G$56,E7,"")</f>
        <v>2300</v>
      </c>
      <c r="Z7" s="60" t="str">
        <f>IF(H7&lt;=$G$56,"",IF(H7&lt;=$H$56,E7,""))</f>
        <v/>
      </c>
      <c r="AA7" s="60" t="str">
        <f>IF(H7&lt;=$H$56,"",E7)</f>
        <v/>
      </c>
      <c r="AB7" s="57"/>
      <c r="AC7" s="57"/>
      <c r="AD7" s="57"/>
      <c r="AE7" s="57"/>
      <c r="AF7" s="57"/>
      <c r="AG7" s="57"/>
    </row>
    <row r="8" spans="2:33" x14ac:dyDescent="0.2">
      <c r="B8" s="25"/>
      <c r="C8" s="40">
        <f>IF(DONNEES!O6="","",DONNEES!O6)</f>
        <v>27</v>
      </c>
      <c r="D8" s="41" t="str">
        <f>IF(DONNEES!P6="","",DONNEES!P6)</f>
        <v>ELEMENT 27</v>
      </c>
      <c r="E8" s="42">
        <f>IF(DONNEES!Q6="","",DONNEES!Q6)</f>
        <v>2116</v>
      </c>
      <c r="F8" s="43">
        <f t="shared" si="0"/>
        <v>0.12348993288590604</v>
      </c>
      <c r="G8" s="42">
        <f>IF(E8="","",SUM($E$5:E8))</f>
        <v>10083</v>
      </c>
      <c r="H8" s="44">
        <f>IF(E8="","",IF(ISERROR(G8/$E$56),"",G8/$E$56))</f>
        <v>0.5884447038225854</v>
      </c>
      <c r="I8" s="37"/>
      <c r="J8" s="38"/>
      <c r="K8" s="38"/>
      <c r="L8" s="38"/>
      <c r="M8" s="38"/>
      <c r="N8" s="38"/>
      <c r="O8" s="38"/>
      <c r="P8" s="38"/>
      <c r="Q8" s="58">
        <f>IF(H8="","",ABS(0.75-H8))</f>
        <v>0.1615552961774146</v>
      </c>
      <c r="R8" s="58">
        <f>IF(H8="","",ABS(0.95-H8))</f>
        <v>0.36155529617741455</v>
      </c>
      <c r="S8" s="58">
        <f>H8</f>
        <v>0.5884447038225854</v>
      </c>
      <c r="T8" s="59">
        <f>IF(H8="","",IF(H8&lt;=VLOOKUP(MIN(Q$5:Q$54),$Q$5:$S$54,3,0),H8,0))</f>
        <v>0.5884447038225854</v>
      </c>
      <c r="U8" s="59">
        <f>IF(H8="","",IF(H8&lt;=VLOOKUP(MIN($R$5:$R$54),$R$5:$S$54,2,0),H8,0))</f>
        <v>0.5884447038225854</v>
      </c>
      <c r="V8" s="57"/>
      <c r="W8" s="59">
        <f>IF(H8="",2,H8)</f>
        <v>0.5884447038225854</v>
      </c>
      <c r="X8" s="59">
        <f>C8</f>
        <v>27</v>
      </c>
      <c r="Y8" s="57">
        <f>IF(H8&lt;=$G$56,E8,"")</f>
        <v>2116</v>
      </c>
      <c r="Z8" s="60" t="str">
        <f>IF(H8&lt;=$G$56,"",IF(H8&lt;=$H$56,E8,""))</f>
        <v/>
      </c>
      <c r="AA8" s="60" t="str">
        <f>IF(H8&lt;=$H$56,"",E8)</f>
        <v/>
      </c>
      <c r="AB8" s="57"/>
      <c r="AC8" s="57"/>
      <c r="AD8" s="57"/>
      <c r="AE8" s="57"/>
      <c r="AF8" s="57"/>
      <c r="AG8" s="57"/>
    </row>
    <row r="9" spans="2:33" x14ac:dyDescent="0.2">
      <c r="B9" s="25"/>
      <c r="C9" s="40">
        <f>IF(DONNEES!O7="","",DONNEES!O7)</f>
        <v>23</v>
      </c>
      <c r="D9" s="41" t="str">
        <f>IF(DONNEES!P7="","",DONNEES!P7)</f>
        <v>ELEMENT 23</v>
      </c>
      <c r="E9" s="42">
        <f>IF(DONNEES!Q7="","",DONNEES!Q7)</f>
        <v>1700</v>
      </c>
      <c r="F9" s="43">
        <f t="shared" si="0"/>
        <v>9.9212138896994456E-2</v>
      </c>
      <c r="G9" s="42">
        <f>IF(E9="","",SUM($E$5:E9))</f>
        <v>11783</v>
      </c>
      <c r="H9" s="44">
        <f t="shared" ref="H9:H53" si="1">IF(E9="","",IF(ISERROR(G9/$E$56),"",G9/$E$56))</f>
        <v>0.68765684271957983</v>
      </c>
      <c r="I9" s="37"/>
      <c r="J9" s="38"/>
      <c r="K9" s="38"/>
      <c r="L9" s="38"/>
      <c r="M9" s="38"/>
      <c r="N9" s="38"/>
      <c r="O9" s="38"/>
      <c r="P9" s="38"/>
      <c r="Q9" s="58">
        <f t="shared" ref="Q9:Q53" si="2">IF(H9="","",ABS(0.75-H9))</f>
        <v>6.2343157280420169E-2</v>
      </c>
      <c r="R9" s="58">
        <f t="shared" ref="R9:R53" si="3">IF(H9="","",ABS(0.95-H9))</f>
        <v>0.26234315728042013</v>
      </c>
      <c r="S9" s="58">
        <f t="shared" ref="S9:S53" si="4">H9</f>
        <v>0.68765684271957983</v>
      </c>
      <c r="T9" s="59">
        <f t="shared" ref="T9:T53" si="5">IF(H9="","",IF(H9&lt;=VLOOKUP(MIN(Q$5:Q$54),$Q$5:$S$54,3,0),H9,0))</f>
        <v>0.68765684271957983</v>
      </c>
      <c r="U9" s="59">
        <f t="shared" ref="U9:U53" si="6">IF(H9="","",IF(H9&lt;=VLOOKUP(MIN($R$5:$R$54),$R$5:$S$54,2,0),H9,0))</f>
        <v>0.68765684271957983</v>
      </c>
      <c r="V9" s="57"/>
      <c r="W9" s="59">
        <f t="shared" ref="W9:W53" si="7">IF(H9="",2,H9)</f>
        <v>0.68765684271957983</v>
      </c>
      <c r="X9" s="59">
        <f t="shared" ref="X9:X53" si="8">C9</f>
        <v>23</v>
      </c>
      <c r="Y9" s="57">
        <f t="shared" ref="Y9:Y53" si="9">IF(H9&lt;=$G$56,E9,"")</f>
        <v>1700</v>
      </c>
      <c r="Z9" s="60" t="str">
        <f t="shared" ref="Z9:Z53" si="10">IF(H9&lt;=$G$56,"",IF(H9&lt;=$H$56,E9,""))</f>
        <v/>
      </c>
      <c r="AA9" s="60" t="str">
        <f t="shared" ref="AA9:AA53" si="11">IF(H9&lt;=$H$56,"",E9)</f>
        <v/>
      </c>
      <c r="AB9" s="57"/>
      <c r="AC9" s="57"/>
      <c r="AD9" s="57"/>
      <c r="AE9" s="57"/>
      <c r="AF9" s="57"/>
      <c r="AG9" s="57"/>
    </row>
    <row r="10" spans="2:33" x14ac:dyDescent="0.2">
      <c r="B10" s="25"/>
      <c r="C10" s="40">
        <f>IF(DONNEES!O8="","",DONNEES!O8)</f>
        <v>43</v>
      </c>
      <c r="D10" s="41" t="str">
        <f>IF(DONNEES!P8="","",DONNEES!P8)</f>
        <v>ELEMENT 43</v>
      </c>
      <c r="E10" s="42">
        <f>IF(DONNEES!Q8="","",DONNEES!Q8)</f>
        <v>1130</v>
      </c>
      <c r="F10" s="43">
        <f t="shared" si="0"/>
        <v>6.5946892325649251E-2</v>
      </c>
      <c r="G10" s="42">
        <f>IF(E10="","",SUM($E$5:E10))</f>
        <v>12913</v>
      </c>
      <c r="H10" s="44">
        <f t="shared" si="1"/>
        <v>0.75360373504522904</v>
      </c>
      <c r="I10" s="37"/>
      <c r="J10" s="38"/>
      <c r="L10" s="62" t="s">
        <v>61</v>
      </c>
      <c r="M10" s="38"/>
      <c r="N10" s="38"/>
      <c r="O10" s="38"/>
      <c r="P10" s="38"/>
      <c r="Q10" s="58">
        <f t="shared" si="2"/>
        <v>3.6037350452290395E-3</v>
      </c>
      <c r="R10" s="58">
        <f t="shared" si="3"/>
        <v>0.19639626495477092</v>
      </c>
      <c r="S10" s="58">
        <f t="shared" si="4"/>
        <v>0.75360373504522904</v>
      </c>
      <c r="T10" s="59">
        <f t="shared" si="5"/>
        <v>0.75360373504522904</v>
      </c>
      <c r="U10" s="59">
        <f t="shared" si="6"/>
        <v>0.75360373504522904</v>
      </c>
      <c r="V10" s="57"/>
      <c r="W10" s="59">
        <f t="shared" si="7"/>
        <v>0.75360373504522904</v>
      </c>
      <c r="X10" s="59">
        <f t="shared" si="8"/>
        <v>43</v>
      </c>
      <c r="Y10" s="57">
        <f t="shared" si="9"/>
        <v>1130</v>
      </c>
      <c r="Z10" s="60" t="str">
        <f t="shared" si="10"/>
        <v/>
      </c>
      <c r="AA10" s="60" t="str">
        <f t="shared" si="11"/>
        <v/>
      </c>
      <c r="AB10" s="57"/>
      <c r="AC10" s="57"/>
      <c r="AD10" s="57"/>
      <c r="AE10" s="57"/>
      <c r="AF10" s="57"/>
      <c r="AG10" s="57"/>
    </row>
    <row r="11" spans="2:33" x14ac:dyDescent="0.2">
      <c r="B11" s="25"/>
      <c r="C11" s="40">
        <f>IF(DONNEES!O9="","",DONNEES!O9)</f>
        <v>19</v>
      </c>
      <c r="D11" s="41" t="str">
        <f>IF(DONNEES!P9="","",DONNEES!P9)</f>
        <v>ELEMENT 19</v>
      </c>
      <c r="E11" s="42">
        <f>IF(DONNEES!Q9="","",DONNEES!Q9)</f>
        <v>780</v>
      </c>
      <c r="F11" s="43">
        <f t="shared" si="0"/>
        <v>4.5520863729209222E-2</v>
      </c>
      <c r="G11" s="42">
        <f>IF(E11="","",SUM($E$5:E11))</f>
        <v>13693</v>
      </c>
      <c r="H11" s="44">
        <f t="shared" si="1"/>
        <v>0.79912459877443831</v>
      </c>
      <c r="I11" s="37"/>
      <c r="J11" s="38"/>
      <c r="K11" s="38"/>
      <c r="L11" s="38"/>
      <c r="M11" s="38"/>
      <c r="N11" s="38"/>
      <c r="O11" s="38"/>
      <c r="P11" s="38"/>
      <c r="Q11" s="58">
        <f t="shared" si="2"/>
        <v>4.9124598774438311E-2</v>
      </c>
      <c r="R11" s="58">
        <f t="shared" si="3"/>
        <v>0.15087540122556165</v>
      </c>
      <c r="S11" s="58">
        <f t="shared" si="4"/>
        <v>0.79912459877443831</v>
      </c>
      <c r="T11" s="59">
        <f t="shared" si="5"/>
        <v>0</v>
      </c>
      <c r="U11" s="59">
        <f t="shared" si="6"/>
        <v>0.79912459877443831</v>
      </c>
      <c r="V11" s="57"/>
      <c r="W11" s="59">
        <f t="shared" si="7"/>
        <v>0.79912459877443831</v>
      </c>
      <c r="X11" s="59">
        <f t="shared" si="8"/>
        <v>19</v>
      </c>
      <c r="Y11" s="57" t="str">
        <f t="shared" si="9"/>
        <v/>
      </c>
      <c r="Z11" s="60">
        <f t="shared" si="10"/>
        <v>780</v>
      </c>
      <c r="AA11" s="60" t="str">
        <f t="shared" si="11"/>
        <v/>
      </c>
      <c r="AB11" s="57"/>
      <c r="AC11" s="57"/>
      <c r="AD11" s="57"/>
      <c r="AE11" s="57"/>
      <c r="AF11" s="57"/>
      <c r="AG11" s="57"/>
    </row>
    <row r="12" spans="2:33" x14ac:dyDescent="0.2">
      <c r="B12" s="25"/>
      <c r="C12" s="40">
        <f>IF(DONNEES!O10="","",DONNEES!O10)</f>
        <v>1</v>
      </c>
      <c r="D12" s="41" t="str">
        <f>IF(DONNEES!P10="","",DONNEES!P10)</f>
        <v>ELEMENT 1</v>
      </c>
      <c r="E12" s="42">
        <f>IF(DONNEES!Q10="","",DONNEES!Q10)</f>
        <v>556</v>
      </c>
      <c r="F12" s="43">
        <f t="shared" si="0"/>
        <v>3.2448205427487602E-2</v>
      </c>
      <c r="G12" s="42">
        <f>IF(E12="","",SUM($E$5:E12))</f>
        <v>14249</v>
      </c>
      <c r="H12" s="44">
        <f t="shared" si="1"/>
        <v>0.83157280420192592</v>
      </c>
      <c r="I12" s="37"/>
      <c r="J12" s="38"/>
      <c r="K12" s="38"/>
      <c r="L12" s="38"/>
      <c r="M12" s="38"/>
      <c r="N12" s="38"/>
      <c r="O12" s="38"/>
      <c r="P12" s="38"/>
      <c r="Q12" s="58">
        <f t="shared" si="2"/>
        <v>8.1572804201925919E-2</v>
      </c>
      <c r="R12" s="58">
        <f t="shared" si="3"/>
        <v>0.11842719579807404</v>
      </c>
      <c r="S12" s="58">
        <f t="shared" si="4"/>
        <v>0.83157280420192592</v>
      </c>
      <c r="T12" s="59">
        <f t="shared" si="5"/>
        <v>0</v>
      </c>
      <c r="U12" s="59">
        <f t="shared" si="6"/>
        <v>0.83157280420192592</v>
      </c>
      <c r="V12" s="57"/>
      <c r="W12" s="59">
        <f t="shared" si="7"/>
        <v>0.83157280420192592</v>
      </c>
      <c r="X12" s="59">
        <f t="shared" si="8"/>
        <v>1</v>
      </c>
      <c r="Y12" s="57" t="str">
        <f t="shared" si="9"/>
        <v/>
      </c>
      <c r="Z12" s="60">
        <f t="shared" si="10"/>
        <v>556</v>
      </c>
      <c r="AA12" s="60" t="str">
        <f t="shared" si="11"/>
        <v/>
      </c>
      <c r="AB12" s="57"/>
      <c r="AC12" s="57"/>
      <c r="AD12" s="57"/>
      <c r="AE12" s="57"/>
      <c r="AF12" s="57"/>
      <c r="AG12" s="57"/>
    </row>
    <row r="13" spans="2:33" x14ac:dyDescent="0.2">
      <c r="B13" s="25"/>
      <c r="C13" s="40">
        <f>IF(DONNEES!O11="","",DONNEES!O11)</f>
        <v>39</v>
      </c>
      <c r="D13" s="41" t="str">
        <f>IF(DONNEES!P11="","",DONNEES!P11)</f>
        <v>ELEMENT 39</v>
      </c>
      <c r="E13" s="42">
        <f>IF(DONNEES!Q11="","",DONNEES!Q11)</f>
        <v>360</v>
      </c>
      <c r="F13" s="43">
        <f t="shared" si="0"/>
        <v>2.1009629413481178E-2</v>
      </c>
      <c r="G13" s="42">
        <f>IF(E13="","",SUM($E$5:E13))</f>
        <v>14609</v>
      </c>
      <c r="H13" s="44">
        <f t="shared" si="1"/>
        <v>0.85258243361540709</v>
      </c>
      <c r="I13" s="37"/>
      <c r="J13" s="38"/>
      <c r="K13" s="38"/>
      <c r="L13" s="38"/>
      <c r="M13" s="38"/>
      <c r="N13" s="38"/>
      <c r="O13" s="38"/>
      <c r="P13" s="38"/>
      <c r="Q13" s="58">
        <f t="shared" si="2"/>
        <v>0.10258243361540709</v>
      </c>
      <c r="R13" s="58">
        <f t="shared" si="3"/>
        <v>9.7417566384592869E-2</v>
      </c>
      <c r="S13" s="58">
        <f t="shared" si="4"/>
        <v>0.85258243361540709</v>
      </c>
      <c r="T13" s="59">
        <f t="shared" si="5"/>
        <v>0</v>
      </c>
      <c r="U13" s="59">
        <f t="shared" si="6"/>
        <v>0.85258243361540709</v>
      </c>
      <c r="V13" s="57"/>
      <c r="W13" s="59">
        <f t="shared" si="7"/>
        <v>0.85258243361540709</v>
      </c>
      <c r="X13" s="59">
        <f t="shared" si="8"/>
        <v>39</v>
      </c>
      <c r="Y13" s="57" t="str">
        <f t="shared" si="9"/>
        <v/>
      </c>
      <c r="Z13" s="60">
        <f t="shared" si="10"/>
        <v>360</v>
      </c>
      <c r="AA13" s="60" t="str">
        <f t="shared" si="11"/>
        <v/>
      </c>
      <c r="AB13" s="57"/>
      <c r="AC13" s="57"/>
      <c r="AD13" s="57"/>
      <c r="AE13" s="57"/>
      <c r="AF13" s="57"/>
      <c r="AG13" s="57"/>
    </row>
    <row r="14" spans="2:33" x14ac:dyDescent="0.2">
      <c r="B14" s="25"/>
      <c r="C14" s="40">
        <f>IF(DONNEES!O12="","",DONNEES!O12)</f>
        <v>2</v>
      </c>
      <c r="D14" s="41" t="str">
        <f>IF(DONNEES!P12="","",DONNEES!P12)</f>
        <v>ELEMENT 2</v>
      </c>
      <c r="E14" s="42">
        <f>IF(DONNEES!Q12="","",DONNEES!Q12)</f>
        <v>300</v>
      </c>
      <c r="F14" s="43">
        <f t="shared" si="0"/>
        <v>1.7508024511234316E-2</v>
      </c>
      <c r="G14" s="42">
        <f>IF(E14="","",SUM($E$5:E14))</f>
        <v>14909</v>
      </c>
      <c r="H14" s="44">
        <f t="shared" si="1"/>
        <v>0.87009045812664143</v>
      </c>
      <c r="I14" s="37"/>
      <c r="J14" s="38"/>
      <c r="K14" s="38"/>
      <c r="L14" s="38"/>
      <c r="M14" s="38"/>
      <c r="N14" s="38"/>
      <c r="O14" s="38"/>
      <c r="P14" s="38"/>
      <c r="Q14" s="58">
        <f t="shared" si="2"/>
        <v>0.12009045812664143</v>
      </c>
      <c r="R14" s="58">
        <f t="shared" si="3"/>
        <v>7.9909541873358525E-2</v>
      </c>
      <c r="S14" s="58">
        <f t="shared" si="4"/>
        <v>0.87009045812664143</v>
      </c>
      <c r="T14" s="59">
        <f t="shared" si="5"/>
        <v>0</v>
      </c>
      <c r="U14" s="59">
        <f t="shared" si="6"/>
        <v>0.87009045812664143</v>
      </c>
      <c r="V14" s="57"/>
      <c r="W14" s="59">
        <f t="shared" si="7"/>
        <v>0.87009045812664143</v>
      </c>
      <c r="X14" s="59">
        <f t="shared" si="8"/>
        <v>2</v>
      </c>
      <c r="Y14" s="57" t="str">
        <f t="shared" si="9"/>
        <v/>
      </c>
      <c r="Z14" s="60">
        <f t="shared" si="10"/>
        <v>300</v>
      </c>
      <c r="AA14" s="60" t="str">
        <f t="shared" si="11"/>
        <v/>
      </c>
      <c r="AB14" s="57"/>
      <c r="AC14" s="57"/>
      <c r="AD14" s="57"/>
      <c r="AE14" s="57"/>
      <c r="AF14" s="57"/>
      <c r="AG14" s="57"/>
    </row>
    <row r="15" spans="2:33" x14ac:dyDescent="0.2">
      <c r="B15" s="25"/>
      <c r="C15" s="40">
        <f>IF(DONNEES!O13="","",DONNEES!O13)</f>
        <v>25</v>
      </c>
      <c r="D15" s="41" t="str">
        <f>IF(DONNEES!P13="","",DONNEES!P13)</f>
        <v>ELEMENT 25</v>
      </c>
      <c r="E15" s="42">
        <f>IF(DONNEES!Q13="","",DONNEES!Q13)</f>
        <v>240</v>
      </c>
      <c r="F15" s="43">
        <f t="shared" si="0"/>
        <v>1.4006419608987453E-2</v>
      </c>
      <c r="G15" s="42">
        <f>IF(E15="","",SUM($E$5:E15))</f>
        <v>15149</v>
      </c>
      <c r="H15" s="44">
        <f t="shared" si="1"/>
        <v>0.88409687773562884</v>
      </c>
      <c r="I15" s="37"/>
      <c r="J15" s="38"/>
      <c r="K15" s="38"/>
      <c r="L15" s="38"/>
      <c r="M15" s="38"/>
      <c r="N15" s="38"/>
      <c r="O15" s="38"/>
      <c r="P15" s="38"/>
      <c r="Q15" s="58">
        <f t="shared" si="2"/>
        <v>0.13409687773562884</v>
      </c>
      <c r="R15" s="58">
        <f t="shared" si="3"/>
        <v>6.5903122264371117E-2</v>
      </c>
      <c r="S15" s="58">
        <f t="shared" si="4"/>
        <v>0.88409687773562884</v>
      </c>
      <c r="T15" s="59">
        <f t="shared" si="5"/>
        <v>0</v>
      </c>
      <c r="U15" s="59">
        <f t="shared" si="6"/>
        <v>0.88409687773562884</v>
      </c>
      <c r="V15" s="57"/>
      <c r="W15" s="59">
        <f t="shared" si="7"/>
        <v>0.88409687773562884</v>
      </c>
      <c r="X15" s="59">
        <f t="shared" si="8"/>
        <v>25</v>
      </c>
      <c r="Y15" s="57" t="str">
        <f t="shared" si="9"/>
        <v/>
      </c>
      <c r="Z15" s="60">
        <f t="shared" si="10"/>
        <v>240</v>
      </c>
      <c r="AA15" s="60" t="str">
        <f t="shared" si="11"/>
        <v/>
      </c>
      <c r="AB15" s="57"/>
      <c r="AC15" s="57"/>
      <c r="AD15" s="57"/>
      <c r="AE15" s="57"/>
      <c r="AF15" s="57"/>
      <c r="AG15" s="57"/>
    </row>
    <row r="16" spans="2:33" x14ac:dyDescent="0.2">
      <c r="B16" s="25"/>
      <c r="C16" s="40">
        <f>IF(DONNEES!O14="","",DONNEES!O14)</f>
        <v>20</v>
      </c>
      <c r="D16" s="41" t="str">
        <f>IF(DONNEES!P14="","",DONNEES!P14)</f>
        <v>ELEMENT 20</v>
      </c>
      <c r="E16" s="42">
        <f>IF(DONNEES!Q14="","",DONNEES!Q14)</f>
        <v>190</v>
      </c>
      <c r="F16" s="43">
        <f t="shared" si="0"/>
        <v>1.1088415523781734E-2</v>
      </c>
      <c r="G16" s="42">
        <f>IF(E16="","",SUM($E$5:E16))</f>
        <v>15339</v>
      </c>
      <c r="H16" s="44">
        <f t="shared" si="1"/>
        <v>0.89518529325941054</v>
      </c>
      <c r="I16" s="37"/>
      <c r="J16" s="38"/>
      <c r="K16" s="38"/>
      <c r="L16" s="38"/>
      <c r="M16" s="38"/>
      <c r="N16" s="38"/>
      <c r="O16" s="38"/>
      <c r="P16" s="38"/>
      <c r="Q16" s="58">
        <f t="shared" si="2"/>
        <v>0.14518529325941054</v>
      </c>
      <c r="R16" s="58">
        <f t="shared" si="3"/>
        <v>5.4814706740589414E-2</v>
      </c>
      <c r="S16" s="58">
        <f t="shared" si="4"/>
        <v>0.89518529325941054</v>
      </c>
      <c r="T16" s="59">
        <f t="shared" si="5"/>
        <v>0</v>
      </c>
      <c r="U16" s="59">
        <f t="shared" si="6"/>
        <v>0.89518529325941054</v>
      </c>
      <c r="V16" s="57"/>
      <c r="W16" s="59">
        <f t="shared" si="7"/>
        <v>0.89518529325941054</v>
      </c>
      <c r="X16" s="59">
        <f t="shared" si="8"/>
        <v>20</v>
      </c>
      <c r="Y16" s="57" t="str">
        <f t="shared" si="9"/>
        <v/>
      </c>
      <c r="Z16" s="60">
        <f t="shared" si="10"/>
        <v>190</v>
      </c>
      <c r="AA16" s="60" t="str">
        <f t="shared" si="11"/>
        <v/>
      </c>
      <c r="AB16" s="57"/>
      <c r="AC16" s="57"/>
      <c r="AD16" s="57"/>
      <c r="AE16" s="57"/>
      <c r="AF16" s="57"/>
      <c r="AG16" s="57"/>
    </row>
    <row r="17" spans="2:33" x14ac:dyDescent="0.2">
      <c r="B17" s="25"/>
      <c r="C17" s="40">
        <f>IF(DONNEES!O15="","",DONNEES!O15)</f>
        <v>24</v>
      </c>
      <c r="D17" s="41" t="str">
        <f>IF(DONNEES!P15="","",DONNEES!P15)</f>
        <v>ELEMENT 24</v>
      </c>
      <c r="E17" s="42">
        <f>IF(DONNEES!Q15="","",DONNEES!Q15)</f>
        <v>140</v>
      </c>
      <c r="F17" s="43">
        <f t="shared" si="0"/>
        <v>8.1704114385760147E-3</v>
      </c>
      <c r="G17" s="42">
        <f>IF(E17="","",SUM($E$5:E17))</f>
        <v>15479</v>
      </c>
      <c r="H17" s="44">
        <f t="shared" si="1"/>
        <v>0.90335570469798654</v>
      </c>
      <c r="I17" s="37"/>
      <c r="J17" s="38"/>
      <c r="K17" s="38"/>
      <c r="L17" s="38"/>
      <c r="M17" s="38"/>
      <c r="N17" s="38"/>
      <c r="O17" s="38"/>
      <c r="P17" s="38"/>
      <c r="Q17" s="58">
        <f t="shared" si="2"/>
        <v>0.15335570469798654</v>
      </c>
      <c r="R17" s="58">
        <f t="shared" si="3"/>
        <v>4.6644295302013417E-2</v>
      </c>
      <c r="S17" s="58">
        <f t="shared" si="4"/>
        <v>0.90335570469798654</v>
      </c>
      <c r="T17" s="59">
        <f t="shared" si="5"/>
        <v>0</v>
      </c>
      <c r="U17" s="59">
        <f t="shared" si="6"/>
        <v>0.90335570469798654</v>
      </c>
      <c r="V17" s="57"/>
      <c r="W17" s="59">
        <f t="shared" si="7"/>
        <v>0.90335570469798654</v>
      </c>
      <c r="X17" s="59">
        <f t="shared" si="8"/>
        <v>24</v>
      </c>
      <c r="Y17" s="57" t="str">
        <f t="shared" si="9"/>
        <v/>
      </c>
      <c r="Z17" s="60">
        <f t="shared" si="10"/>
        <v>140</v>
      </c>
      <c r="AA17" s="60" t="str">
        <f t="shared" si="11"/>
        <v/>
      </c>
      <c r="AB17" s="57"/>
      <c r="AC17" s="57"/>
      <c r="AD17" s="57"/>
      <c r="AE17" s="57"/>
      <c r="AF17" s="57"/>
      <c r="AG17" s="57"/>
    </row>
    <row r="18" spans="2:33" x14ac:dyDescent="0.2">
      <c r="B18" s="25"/>
      <c r="C18" s="40">
        <f>IF(DONNEES!O16="","",DONNEES!O16)</f>
        <v>12</v>
      </c>
      <c r="D18" s="41" t="str">
        <f>IF(DONNEES!P16="","",DONNEES!P16)</f>
        <v>ELEMENT 12</v>
      </c>
      <c r="E18" s="42">
        <f>IF(DONNEES!Q16="","",DONNEES!Q16)</f>
        <v>136</v>
      </c>
      <c r="F18" s="43">
        <f t="shared" si="0"/>
        <v>7.9369711117595557E-3</v>
      </c>
      <c r="G18" s="42">
        <f>IF(E18="","",SUM($E$5:E18))</f>
        <v>15615</v>
      </c>
      <c r="H18" s="44">
        <f t="shared" si="1"/>
        <v>0.91129267580974616</v>
      </c>
      <c r="I18" s="37"/>
      <c r="J18" s="38"/>
      <c r="K18" s="38"/>
      <c r="L18" s="38"/>
      <c r="M18" s="38"/>
      <c r="N18" s="38"/>
      <c r="O18" s="38"/>
      <c r="P18" s="38"/>
      <c r="Q18" s="58">
        <f t="shared" si="2"/>
        <v>0.16129267580974616</v>
      </c>
      <c r="R18" s="58">
        <f t="shared" si="3"/>
        <v>3.87073241902538E-2</v>
      </c>
      <c r="S18" s="58">
        <f t="shared" si="4"/>
        <v>0.91129267580974616</v>
      </c>
      <c r="T18" s="59">
        <f t="shared" si="5"/>
        <v>0</v>
      </c>
      <c r="U18" s="59">
        <f t="shared" si="6"/>
        <v>0.91129267580974616</v>
      </c>
      <c r="V18" s="57"/>
      <c r="W18" s="59">
        <f t="shared" si="7"/>
        <v>0.91129267580974616</v>
      </c>
      <c r="X18" s="59">
        <f t="shared" si="8"/>
        <v>12</v>
      </c>
      <c r="Y18" s="57" t="str">
        <f t="shared" si="9"/>
        <v/>
      </c>
      <c r="Z18" s="60">
        <f t="shared" si="10"/>
        <v>136</v>
      </c>
      <c r="AA18" s="60" t="str">
        <f t="shared" si="11"/>
        <v/>
      </c>
      <c r="AB18" s="57"/>
      <c r="AC18" s="57"/>
      <c r="AD18" s="57"/>
      <c r="AE18" s="57"/>
      <c r="AF18" s="57"/>
      <c r="AG18" s="57"/>
    </row>
    <row r="19" spans="2:33" x14ac:dyDescent="0.2">
      <c r="B19" s="25"/>
      <c r="C19" s="40">
        <f>IF(DONNEES!O17="","",DONNEES!O17)</f>
        <v>14</v>
      </c>
      <c r="D19" s="41" t="str">
        <f>IF(DONNEES!P17="","",DONNEES!P17)</f>
        <v>ELEMENT 14</v>
      </c>
      <c r="E19" s="42">
        <f>IF(DONNEES!Q17="","",DONNEES!Q17)</f>
        <v>120</v>
      </c>
      <c r="F19" s="43">
        <f t="shared" si="0"/>
        <v>7.0032098044937267E-3</v>
      </c>
      <c r="G19" s="42">
        <f>IF(E19="","",SUM($E$5:E19))</f>
        <v>15735</v>
      </c>
      <c r="H19" s="44">
        <f t="shared" si="1"/>
        <v>0.91829588561423992</v>
      </c>
      <c r="I19" s="37"/>
      <c r="J19" s="38"/>
      <c r="K19" s="38"/>
      <c r="L19" s="38"/>
      <c r="M19" s="38"/>
      <c r="N19" s="38"/>
      <c r="O19" s="38"/>
      <c r="P19" s="38"/>
      <c r="Q19" s="58">
        <f t="shared" si="2"/>
        <v>0.16829588561423992</v>
      </c>
      <c r="R19" s="58">
        <f t="shared" si="3"/>
        <v>3.170411438576004E-2</v>
      </c>
      <c r="S19" s="58">
        <f t="shared" si="4"/>
        <v>0.91829588561423992</v>
      </c>
      <c r="T19" s="59">
        <f t="shared" si="5"/>
        <v>0</v>
      </c>
      <c r="U19" s="59">
        <f t="shared" si="6"/>
        <v>0.91829588561423992</v>
      </c>
      <c r="V19" s="57"/>
      <c r="W19" s="59">
        <f t="shared" si="7"/>
        <v>0.91829588561423992</v>
      </c>
      <c r="X19" s="59">
        <f t="shared" si="8"/>
        <v>14</v>
      </c>
      <c r="Y19" s="57" t="str">
        <f t="shared" si="9"/>
        <v/>
      </c>
      <c r="Z19" s="60">
        <f t="shared" si="10"/>
        <v>120</v>
      </c>
      <c r="AA19" s="60" t="str">
        <f t="shared" si="11"/>
        <v/>
      </c>
      <c r="AB19" s="57"/>
      <c r="AC19" s="57"/>
      <c r="AD19" s="57"/>
      <c r="AE19" s="57"/>
      <c r="AF19" s="57"/>
      <c r="AG19" s="57"/>
    </row>
    <row r="20" spans="2:33" x14ac:dyDescent="0.2">
      <c r="B20" s="25"/>
      <c r="C20" s="40">
        <f>IF(DONNEES!O18="","",DONNEES!O18)</f>
        <v>32</v>
      </c>
      <c r="D20" s="41" t="str">
        <f>IF(DONNEES!P18="","",DONNEES!P18)</f>
        <v>ELEMENT 32</v>
      </c>
      <c r="E20" s="42">
        <f>IF(DONNEES!Q18="","",DONNEES!Q18)</f>
        <v>112</v>
      </c>
      <c r="F20" s="43">
        <f t="shared" si="0"/>
        <v>6.5363291508608113E-3</v>
      </c>
      <c r="G20" s="42">
        <f>IF(E20="","",SUM($E$5:E20))</f>
        <v>15847</v>
      </c>
      <c r="H20" s="44">
        <f t="shared" si="1"/>
        <v>0.92483221476510069</v>
      </c>
      <c r="I20" s="37"/>
      <c r="J20" s="38"/>
      <c r="K20" s="38"/>
      <c r="L20" s="38"/>
      <c r="M20" s="38"/>
      <c r="N20" s="38"/>
      <c r="O20" s="38"/>
      <c r="P20" s="38"/>
      <c r="Q20" s="58">
        <f t="shared" si="2"/>
        <v>0.17483221476510069</v>
      </c>
      <c r="R20" s="58">
        <f t="shared" si="3"/>
        <v>2.5167785234899265E-2</v>
      </c>
      <c r="S20" s="58">
        <f t="shared" si="4"/>
        <v>0.92483221476510069</v>
      </c>
      <c r="T20" s="59">
        <f t="shared" si="5"/>
        <v>0</v>
      </c>
      <c r="U20" s="59">
        <f t="shared" si="6"/>
        <v>0.92483221476510069</v>
      </c>
      <c r="V20" s="57"/>
      <c r="W20" s="59">
        <f t="shared" si="7"/>
        <v>0.92483221476510069</v>
      </c>
      <c r="X20" s="59">
        <f t="shared" si="8"/>
        <v>32</v>
      </c>
      <c r="Y20" s="57" t="str">
        <f t="shared" si="9"/>
        <v/>
      </c>
      <c r="Z20" s="60">
        <f t="shared" si="10"/>
        <v>112</v>
      </c>
      <c r="AA20" s="60" t="str">
        <f t="shared" si="11"/>
        <v/>
      </c>
      <c r="AB20" s="57"/>
      <c r="AC20" s="57"/>
      <c r="AD20" s="57"/>
      <c r="AE20" s="57"/>
      <c r="AF20" s="57"/>
      <c r="AG20" s="57"/>
    </row>
    <row r="21" spans="2:33" x14ac:dyDescent="0.2">
      <c r="B21" s="25"/>
      <c r="C21" s="40">
        <f>IF(DONNEES!O19="","",DONNEES!O19)</f>
        <v>8</v>
      </c>
      <c r="D21" s="41" t="str">
        <f>IF(DONNEES!P19="","",DONNEES!P19)</f>
        <v>ELEMENT 8</v>
      </c>
      <c r="E21" s="42">
        <f>IF(DONNEES!Q19="","",DONNEES!Q19)</f>
        <v>110</v>
      </c>
      <c r="F21" s="43">
        <f t="shared" si="0"/>
        <v>6.4196089874525826E-3</v>
      </c>
      <c r="G21" s="42">
        <f>IF(E21="","",SUM($E$5:E21))</f>
        <v>15957</v>
      </c>
      <c r="H21" s="44">
        <f t="shared" si="1"/>
        <v>0.93125182375255322</v>
      </c>
      <c r="I21" s="37"/>
      <c r="J21" s="38"/>
      <c r="K21" s="38"/>
      <c r="L21" s="38"/>
      <c r="M21" s="38"/>
      <c r="N21" s="38"/>
      <c r="O21" s="38"/>
      <c r="P21" s="38"/>
      <c r="Q21" s="58">
        <f t="shared" si="2"/>
        <v>0.18125182375255322</v>
      </c>
      <c r="R21" s="58">
        <f t="shared" si="3"/>
        <v>1.8748176247446735E-2</v>
      </c>
      <c r="S21" s="58">
        <f t="shared" si="4"/>
        <v>0.93125182375255322</v>
      </c>
      <c r="T21" s="59">
        <f t="shared" si="5"/>
        <v>0</v>
      </c>
      <c r="U21" s="59">
        <f t="shared" si="6"/>
        <v>0.93125182375255322</v>
      </c>
      <c r="V21" s="57"/>
      <c r="W21" s="59">
        <f t="shared" si="7"/>
        <v>0.93125182375255322</v>
      </c>
      <c r="X21" s="59">
        <f t="shared" si="8"/>
        <v>8</v>
      </c>
      <c r="Y21" s="57" t="str">
        <f t="shared" si="9"/>
        <v/>
      </c>
      <c r="Z21" s="60">
        <f t="shared" si="10"/>
        <v>110</v>
      </c>
      <c r="AA21" s="60" t="str">
        <f t="shared" si="11"/>
        <v/>
      </c>
      <c r="AB21" s="57"/>
      <c r="AC21" s="57"/>
      <c r="AD21" s="57"/>
      <c r="AE21" s="57"/>
      <c r="AF21" s="57"/>
      <c r="AG21" s="57"/>
    </row>
    <row r="22" spans="2:33" x14ac:dyDescent="0.2">
      <c r="B22" s="25"/>
      <c r="C22" s="40">
        <f>IF(DONNEES!O20="","",DONNEES!O20)</f>
        <v>33</v>
      </c>
      <c r="D22" s="41" t="str">
        <f>IF(DONNEES!P20="","",DONNEES!P20)</f>
        <v>ELEMENT 33</v>
      </c>
      <c r="E22" s="42">
        <f>IF(DONNEES!Q20="","",DONNEES!Q20)</f>
        <v>90</v>
      </c>
      <c r="F22" s="43">
        <f t="shared" si="0"/>
        <v>5.2524073533702946E-3</v>
      </c>
      <c r="G22" s="42">
        <f>IF(E22="","",SUM($E$5:E22))</f>
        <v>16047</v>
      </c>
      <c r="H22" s="44">
        <f t="shared" si="1"/>
        <v>0.93650423110592351</v>
      </c>
      <c r="I22" s="37"/>
      <c r="J22" s="38"/>
      <c r="K22" s="38"/>
      <c r="L22" s="38"/>
      <c r="M22" s="38"/>
      <c r="N22" s="38"/>
      <c r="O22" s="38"/>
      <c r="P22" s="38"/>
      <c r="Q22" s="58">
        <f t="shared" si="2"/>
        <v>0.18650423110592351</v>
      </c>
      <c r="R22" s="58">
        <f t="shared" si="3"/>
        <v>1.3495768894076443E-2</v>
      </c>
      <c r="S22" s="58">
        <f t="shared" si="4"/>
        <v>0.93650423110592351</v>
      </c>
      <c r="T22" s="59">
        <f t="shared" si="5"/>
        <v>0</v>
      </c>
      <c r="U22" s="59">
        <f t="shared" si="6"/>
        <v>0.93650423110592351</v>
      </c>
      <c r="V22" s="57"/>
      <c r="W22" s="59">
        <f t="shared" si="7"/>
        <v>0.93650423110592351</v>
      </c>
      <c r="X22" s="59">
        <f t="shared" si="8"/>
        <v>33</v>
      </c>
      <c r="Y22" s="57" t="str">
        <f t="shared" si="9"/>
        <v/>
      </c>
      <c r="Z22" s="60">
        <f t="shared" si="10"/>
        <v>90</v>
      </c>
      <c r="AA22" s="60" t="str">
        <f t="shared" si="11"/>
        <v/>
      </c>
      <c r="AB22" s="57"/>
      <c r="AC22" s="57"/>
      <c r="AD22" s="57"/>
      <c r="AE22" s="57"/>
      <c r="AF22" s="57"/>
      <c r="AG22" s="57"/>
    </row>
    <row r="23" spans="2:33" x14ac:dyDescent="0.2">
      <c r="B23" s="25"/>
      <c r="C23" s="40">
        <f>IF(DONNEES!O21="","",DONNEES!O21)</f>
        <v>40</v>
      </c>
      <c r="D23" s="41" t="str">
        <f>IF(DONNEES!P21="","",DONNEES!P21)</f>
        <v>ELEMENT 40</v>
      </c>
      <c r="E23" s="42">
        <f>IF(DONNEES!Q21="","",DONNEES!Q21)</f>
        <v>83</v>
      </c>
      <c r="F23" s="43">
        <f t="shared" si="0"/>
        <v>4.8438867814414944E-3</v>
      </c>
      <c r="G23" s="42">
        <f>IF(E23="","",SUM($E$5:E23))</f>
        <v>16130</v>
      </c>
      <c r="H23" s="44">
        <f t="shared" si="1"/>
        <v>0.94134811788736505</v>
      </c>
      <c r="I23" s="37"/>
      <c r="J23" s="38"/>
      <c r="K23" s="38"/>
      <c r="L23" s="38"/>
      <c r="M23" s="38"/>
      <c r="N23" s="38"/>
      <c r="O23" s="38"/>
      <c r="P23" s="38"/>
      <c r="Q23" s="58">
        <f t="shared" si="2"/>
        <v>0.19134811788736505</v>
      </c>
      <c r="R23" s="58">
        <f t="shared" si="3"/>
        <v>8.651882112634901E-3</v>
      </c>
      <c r="S23" s="58">
        <f t="shared" si="4"/>
        <v>0.94134811788736505</v>
      </c>
      <c r="T23" s="59">
        <f t="shared" si="5"/>
        <v>0</v>
      </c>
      <c r="U23" s="59">
        <f t="shared" si="6"/>
        <v>0.94134811788736505</v>
      </c>
      <c r="V23" s="57"/>
      <c r="W23" s="59">
        <f t="shared" si="7"/>
        <v>0.94134811788736505</v>
      </c>
      <c r="X23" s="59">
        <f t="shared" si="8"/>
        <v>40</v>
      </c>
      <c r="Y23" s="57" t="str">
        <f t="shared" si="9"/>
        <v/>
      </c>
      <c r="Z23" s="60">
        <f t="shared" si="10"/>
        <v>83</v>
      </c>
      <c r="AA23" s="60" t="str">
        <f t="shared" si="11"/>
        <v/>
      </c>
      <c r="AB23" s="57"/>
      <c r="AC23" s="57"/>
      <c r="AD23" s="57"/>
      <c r="AE23" s="57"/>
      <c r="AF23" s="57"/>
      <c r="AG23" s="57"/>
    </row>
    <row r="24" spans="2:33" x14ac:dyDescent="0.2">
      <c r="B24" s="25"/>
      <c r="C24" s="40">
        <f>IF(DONNEES!O22="","",DONNEES!O22)</f>
        <v>17</v>
      </c>
      <c r="D24" s="41" t="str">
        <f>IF(DONNEES!P22="","",DONNEES!P22)</f>
        <v>ELEMENT 17</v>
      </c>
      <c r="E24" s="42">
        <f>IF(DONNEES!Q22="","",DONNEES!Q22)</f>
        <v>80</v>
      </c>
      <c r="F24" s="43">
        <f t="shared" si="0"/>
        <v>4.6688065363291505E-3</v>
      </c>
      <c r="G24" s="42">
        <f>IF(E24="","",SUM($E$5:E24))</f>
        <v>16210</v>
      </c>
      <c r="H24" s="44">
        <f t="shared" si="1"/>
        <v>0.94601692442369423</v>
      </c>
      <c r="I24" s="37"/>
      <c r="J24" s="38"/>
      <c r="K24" s="38"/>
      <c r="L24" s="38"/>
      <c r="M24" s="38"/>
      <c r="N24" s="38"/>
      <c r="O24" s="38"/>
      <c r="P24" s="38"/>
      <c r="Q24" s="58">
        <f t="shared" si="2"/>
        <v>0.19601692442369423</v>
      </c>
      <c r="R24" s="58">
        <f t="shared" si="3"/>
        <v>3.9830755763057279E-3</v>
      </c>
      <c r="S24" s="58">
        <f t="shared" si="4"/>
        <v>0.94601692442369423</v>
      </c>
      <c r="T24" s="59">
        <f t="shared" si="5"/>
        <v>0</v>
      </c>
      <c r="U24" s="59">
        <f t="shared" si="6"/>
        <v>0.94601692442369423</v>
      </c>
      <c r="V24" s="57"/>
      <c r="W24" s="59">
        <f t="shared" si="7"/>
        <v>0.94601692442369423</v>
      </c>
      <c r="X24" s="59">
        <f t="shared" si="8"/>
        <v>17</v>
      </c>
      <c r="Y24" s="57" t="str">
        <f t="shared" si="9"/>
        <v/>
      </c>
      <c r="Z24" s="60">
        <f t="shared" si="10"/>
        <v>80</v>
      </c>
      <c r="AA24" s="60" t="str">
        <f t="shared" si="11"/>
        <v/>
      </c>
      <c r="AB24" s="57"/>
      <c r="AC24" s="57"/>
      <c r="AD24" s="57"/>
      <c r="AE24" s="57"/>
      <c r="AF24" s="57"/>
      <c r="AG24" s="57"/>
    </row>
    <row r="25" spans="2:33" x14ac:dyDescent="0.2">
      <c r="B25" s="25"/>
      <c r="C25" s="40">
        <f>IF(DONNEES!O23="","",DONNEES!O23)</f>
        <v>29</v>
      </c>
      <c r="D25" s="41" t="str">
        <f>IF(DONNEES!P23="","",DONNEES!P23)</f>
        <v>ELEMENT 29</v>
      </c>
      <c r="E25" s="42">
        <f>IF(DONNEES!Q23="","",DONNEES!Q23)</f>
        <v>75</v>
      </c>
      <c r="F25" s="43">
        <f t="shared" si="0"/>
        <v>4.377006127808579E-3</v>
      </c>
      <c r="G25" s="42">
        <f>IF(E25="","",SUM($E$5:E25))</f>
        <v>16285</v>
      </c>
      <c r="H25" s="44">
        <f t="shared" si="1"/>
        <v>0.95039393055150279</v>
      </c>
      <c r="I25" s="37"/>
      <c r="J25" s="38"/>
      <c r="K25" s="38"/>
      <c r="L25" s="38"/>
      <c r="M25" s="38"/>
      <c r="N25" s="38"/>
      <c r="O25" s="38"/>
      <c r="P25" s="38"/>
      <c r="Q25" s="58">
        <f t="shared" si="2"/>
        <v>0.20039393055150279</v>
      </c>
      <c r="R25" s="58">
        <f t="shared" si="3"/>
        <v>3.9393055150283018E-4</v>
      </c>
      <c r="S25" s="58">
        <f t="shared" si="4"/>
        <v>0.95039393055150279</v>
      </c>
      <c r="T25" s="59">
        <f t="shared" si="5"/>
        <v>0</v>
      </c>
      <c r="U25" s="59">
        <f t="shared" si="6"/>
        <v>0.95039393055150279</v>
      </c>
      <c r="V25" s="57"/>
      <c r="W25" s="59">
        <f t="shared" si="7"/>
        <v>0.95039393055150279</v>
      </c>
      <c r="X25" s="59">
        <f t="shared" si="8"/>
        <v>29</v>
      </c>
      <c r="Y25" s="57" t="str">
        <f t="shared" si="9"/>
        <v/>
      </c>
      <c r="Z25" s="60">
        <f t="shared" si="10"/>
        <v>75</v>
      </c>
      <c r="AA25" s="60" t="str">
        <f t="shared" si="11"/>
        <v/>
      </c>
      <c r="AB25" s="57"/>
      <c r="AC25" s="57"/>
      <c r="AD25" s="57"/>
      <c r="AE25" s="57"/>
      <c r="AF25" s="57"/>
      <c r="AG25" s="57"/>
    </row>
    <row r="26" spans="2:33" x14ac:dyDescent="0.2">
      <c r="B26" s="25"/>
      <c r="C26" s="40">
        <f>IF(DONNEES!O24="","",DONNEES!O24)</f>
        <v>41</v>
      </c>
      <c r="D26" s="41" t="str">
        <f>IF(DONNEES!P24="","",DONNEES!P24)</f>
        <v>ELEMENT 41</v>
      </c>
      <c r="E26" s="42">
        <f>IF(DONNEES!Q24="","",DONNEES!Q24)</f>
        <v>70</v>
      </c>
      <c r="F26" s="43">
        <f t="shared" si="0"/>
        <v>4.0852057192880074E-3</v>
      </c>
      <c r="G26" s="42">
        <f>IF(E26="","",SUM($E$5:E26))</f>
        <v>16355</v>
      </c>
      <c r="H26" s="44">
        <f t="shared" si="1"/>
        <v>0.95447913627079073</v>
      </c>
      <c r="I26" s="37"/>
      <c r="J26" s="38"/>
      <c r="K26" s="38"/>
      <c r="L26" s="38"/>
      <c r="M26" s="38"/>
      <c r="N26" s="38"/>
      <c r="O26" s="38"/>
      <c r="P26" s="38"/>
      <c r="Q26" s="58">
        <f t="shared" si="2"/>
        <v>0.20447913627079073</v>
      </c>
      <c r="R26" s="58">
        <f t="shared" si="3"/>
        <v>4.4791362707907734E-3</v>
      </c>
      <c r="S26" s="58">
        <f t="shared" si="4"/>
        <v>0.95447913627079073</v>
      </c>
      <c r="T26" s="59">
        <f t="shared" si="5"/>
        <v>0</v>
      </c>
      <c r="U26" s="59">
        <f t="shared" si="6"/>
        <v>0</v>
      </c>
      <c r="V26" s="57"/>
      <c r="W26" s="59">
        <f t="shared" si="7"/>
        <v>0.95447913627079073</v>
      </c>
      <c r="X26" s="59">
        <f t="shared" si="8"/>
        <v>41</v>
      </c>
      <c r="Y26" s="57" t="str">
        <f t="shared" si="9"/>
        <v/>
      </c>
      <c r="Z26" s="60" t="str">
        <f t="shared" si="10"/>
        <v/>
      </c>
      <c r="AA26" s="60">
        <f t="shared" si="11"/>
        <v>70</v>
      </c>
      <c r="AB26" s="57"/>
      <c r="AC26" s="57"/>
      <c r="AD26" s="57"/>
      <c r="AE26" s="57"/>
      <c r="AF26" s="57"/>
      <c r="AG26" s="57"/>
    </row>
    <row r="27" spans="2:33" x14ac:dyDescent="0.2">
      <c r="B27" s="25"/>
      <c r="C27" s="40">
        <f>IF(DONNEES!O25="","",DONNEES!O25)</f>
        <v>37</v>
      </c>
      <c r="D27" s="41" t="str">
        <f>IF(DONNEES!P25="","",DONNEES!P25)</f>
        <v>ELEMENT 37</v>
      </c>
      <c r="E27" s="42">
        <f>IF(DONNEES!Q25="","",DONNEES!Q25)</f>
        <v>70</v>
      </c>
      <c r="F27" s="43">
        <f t="shared" si="0"/>
        <v>4.0852057192880074E-3</v>
      </c>
      <c r="G27" s="42">
        <f>IF(E27="","",SUM($E$5:E27))</f>
        <v>16425</v>
      </c>
      <c r="H27" s="44">
        <f t="shared" si="1"/>
        <v>0.95856434199007878</v>
      </c>
      <c r="I27" s="37"/>
      <c r="J27" s="38"/>
      <c r="K27" s="38"/>
      <c r="L27" s="38"/>
      <c r="M27" s="38"/>
      <c r="N27" s="38"/>
      <c r="O27" s="38"/>
      <c r="P27" s="38"/>
      <c r="Q27" s="58">
        <f t="shared" si="2"/>
        <v>0.20856434199007878</v>
      </c>
      <c r="R27" s="58">
        <f t="shared" si="3"/>
        <v>8.5643419900788276E-3</v>
      </c>
      <c r="S27" s="58">
        <f t="shared" si="4"/>
        <v>0.95856434199007878</v>
      </c>
      <c r="T27" s="59">
        <f t="shared" si="5"/>
        <v>0</v>
      </c>
      <c r="U27" s="59">
        <f t="shared" si="6"/>
        <v>0</v>
      </c>
      <c r="V27" s="57"/>
      <c r="W27" s="59">
        <f t="shared" si="7"/>
        <v>0.95856434199007878</v>
      </c>
      <c r="X27" s="59">
        <f t="shared" si="8"/>
        <v>37</v>
      </c>
      <c r="Y27" s="57" t="str">
        <f t="shared" si="9"/>
        <v/>
      </c>
      <c r="Z27" s="60" t="str">
        <f t="shared" si="10"/>
        <v/>
      </c>
      <c r="AA27" s="60">
        <f t="shared" si="11"/>
        <v>70</v>
      </c>
      <c r="AB27" s="57"/>
      <c r="AC27" s="57"/>
      <c r="AD27" s="57"/>
      <c r="AE27" s="57"/>
      <c r="AF27" s="57"/>
      <c r="AG27" s="57"/>
    </row>
    <row r="28" spans="2:33" x14ac:dyDescent="0.2">
      <c r="B28" s="25"/>
      <c r="C28" s="40">
        <f>IF(DONNEES!O26="","",DONNEES!O26)</f>
        <v>28</v>
      </c>
      <c r="D28" s="41" t="str">
        <f>IF(DONNEES!P26="","",DONNEES!P26)</f>
        <v>ELEMENT 28</v>
      </c>
      <c r="E28" s="42">
        <f>IF(DONNEES!Q26="","",DONNEES!Q26)</f>
        <v>70</v>
      </c>
      <c r="F28" s="43">
        <f t="shared" si="0"/>
        <v>4.0852057192880074E-3</v>
      </c>
      <c r="G28" s="42">
        <f>IF(E28="","",SUM($E$5:E28))</f>
        <v>16495</v>
      </c>
      <c r="H28" s="44">
        <f t="shared" si="1"/>
        <v>0.96264954770936684</v>
      </c>
      <c r="I28" s="37"/>
      <c r="J28" s="38"/>
      <c r="K28" s="38"/>
      <c r="L28" s="38"/>
      <c r="M28" s="38"/>
      <c r="N28" s="38"/>
      <c r="O28" s="38"/>
      <c r="P28" s="38"/>
      <c r="Q28" s="58">
        <f t="shared" si="2"/>
        <v>0.21264954770936684</v>
      </c>
      <c r="R28" s="58">
        <f t="shared" si="3"/>
        <v>1.2649547709366882E-2</v>
      </c>
      <c r="S28" s="58">
        <f t="shared" si="4"/>
        <v>0.96264954770936684</v>
      </c>
      <c r="T28" s="59">
        <f t="shared" si="5"/>
        <v>0</v>
      </c>
      <c r="U28" s="59">
        <f t="shared" si="6"/>
        <v>0</v>
      </c>
      <c r="V28" s="57"/>
      <c r="W28" s="59">
        <f t="shared" si="7"/>
        <v>0.96264954770936684</v>
      </c>
      <c r="X28" s="59">
        <f t="shared" si="8"/>
        <v>28</v>
      </c>
      <c r="Y28" s="57" t="str">
        <f t="shared" si="9"/>
        <v/>
      </c>
      <c r="Z28" s="60" t="str">
        <f t="shared" si="10"/>
        <v/>
      </c>
      <c r="AA28" s="60">
        <f t="shared" si="11"/>
        <v>70</v>
      </c>
      <c r="AB28" s="57"/>
      <c r="AC28" s="57"/>
      <c r="AD28" s="57"/>
      <c r="AE28" s="57"/>
      <c r="AF28" s="57"/>
      <c r="AG28" s="57"/>
    </row>
    <row r="29" spans="2:33" x14ac:dyDescent="0.2">
      <c r="B29" s="25"/>
      <c r="C29" s="40">
        <f>IF(DONNEES!O27="","",DONNEES!O27)</f>
        <v>38</v>
      </c>
      <c r="D29" s="41" t="str">
        <f>IF(DONNEES!P27="","",DONNEES!P27)</f>
        <v>ELEMENT 38</v>
      </c>
      <c r="E29" s="42">
        <f>IF(DONNEES!Q27="","",DONNEES!Q27)</f>
        <v>61</v>
      </c>
      <c r="F29" s="43">
        <f t="shared" si="0"/>
        <v>3.5599649839509777E-3</v>
      </c>
      <c r="G29" s="42">
        <f>IF(E29="","",SUM($E$5:E29))</f>
        <v>16556</v>
      </c>
      <c r="H29" s="44">
        <f t="shared" si="1"/>
        <v>0.96620951269331778</v>
      </c>
      <c r="I29" s="37"/>
      <c r="J29" s="38"/>
      <c r="K29" s="38"/>
      <c r="L29" s="38"/>
      <c r="M29" s="38"/>
      <c r="N29" s="38"/>
      <c r="O29" s="38"/>
      <c r="P29" s="38"/>
      <c r="Q29" s="58">
        <f t="shared" si="2"/>
        <v>0.21620951269331778</v>
      </c>
      <c r="R29" s="58">
        <f t="shared" si="3"/>
        <v>1.6209512693317829E-2</v>
      </c>
      <c r="S29" s="58">
        <f t="shared" si="4"/>
        <v>0.96620951269331778</v>
      </c>
      <c r="T29" s="59">
        <f t="shared" si="5"/>
        <v>0</v>
      </c>
      <c r="U29" s="59">
        <f t="shared" si="6"/>
        <v>0</v>
      </c>
      <c r="V29" s="57"/>
      <c r="W29" s="59">
        <f t="shared" si="7"/>
        <v>0.96620951269331778</v>
      </c>
      <c r="X29" s="59">
        <f t="shared" si="8"/>
        <v>38</v>
      </c>
      <c r="Y29" s="57" t="str">
        <f t="shared" si="9"/>
        <v/>
      </c>
      <c r="Z29" s="60" t="str">
        <f t="shared" si="10"/>
        <v/>
      </c>
      <c r="AA29" s="60">
        <f t="shared" si="11"/>
        <v>61</v>
      </c>
      <c r="AB29" s="57"/>
      <c r="AC29" s="57"/>
      <c r="AD29" s="57"/>
      <c r="AE29" s="57"/>
      <c r="AF29" s="57"/>
      <c r="AG29" s="57"/>
    </row>
    <row r="30" spans="2:33" x14ac:dyDescent="0.2">
      <c r="B30" s="25"/>
      <c r="C30" s="40">
        <f>IF(DONNEES!O28="","",DONNEES!O28)</f>
        <v>47</v>
      </c>
      <c r="D30" s="41" t="str">
        <f>IF(DONNEES!P28="","",DONNEES!P28)</f>
        <v>ELEMENT 47</v>
      </c>
      <c r="E30" s="42">
        <f>IF(DONNEES!Q28="","",DONNEES!Q28)</f>
        <v>60</v>
      </c>
      <c r="F30" s="43">
        <f t="shared" si="0"/>
        <v>3.5016049022468633E-3</v>
      </c>
      <c r="G30" s="42">
        <f>IF(E30="","",SUM($E$5:E30))</f>
        <v>16616</v>
      </c>
      <c r="H30" s="44">
        <f t="shared" si="1"/>
        <v>0.96971111759556461</v>
      </c>
      <c r="I30" s="37"/>
      <c r="J30" s="38"/>
      <c r="K30" s="38"/>
      <c r="L30" s="38"/>
      <c r="M30" s="38"/>
      <c r="N30" s="38"/>
      <c r="O30" s="38"/>
      <c r="P30" s="38"/>
      <c r="Q30" s="58">
        <f t="shared" si="2"/>
        <v>0.21971111759556461</v>
      </c>
      <c r="R30" s="58">
        <f t="shared" si="3"/>
        <v>1.9711117595564653E-2</v>
      </c>
      <c r="S30" s="58">
        <f t="shared" si="4"/>
        <v>0.96971111759556461</v>
      </c>
      <c r="T30" s="59">
        <f t="shared" si="5"/>
        <v>0</v>
      </c>
      <c r="U30" s="59">
        <f t="shared" si="6"/>
        <v>0</v>
      </c>
      <c r="V30" s="57"/>
      <c r="W30" s="59">
        <f t="shared" si="7"/>
        <v>0.96971111759556461</v>
      </c>
      <c r="X30" s="59">
        <f t="shared" si="8"/>
        <v>47</v>
      </c>
      <c r="Y30" s="57" t="str">
        <f t="shared" si="9"/>
        <v/>
      </c>
      <c r="Z30" s="60" t="str">
        <f t="shared" si="10"/>
        <v/>
      </c>
      <c r="AA30" s="60">
        <f t="shared" si="11"/>
        <v>60</v>
      </c>
      <c r="AB30" s="57"/>
      <c r="AC30" s="57"/>
      <c r="AD30" s="57"/>
      <c r="AE30" s="57"/>
      <c r="AF30" s="57"/>
      <c r="AG30" s="57"/>
    </row>
    <row r="31" spans="2:33" x14ac:dyDescent="0.2">
      <c r="B31" s="25"/>
      <c r="C31" s="40">
        <f>IF(DONNEES!O29="","",DONNEES!O29)</f>
        <v>6</v>
      </c>
      <c r="D31" s="41" t="str">
        <f>IF(DONNEES!P29="","",DONNEES!P29)</f>
        <v>ELEMENT 6</v>
      </c>
      <c r="E31" s="42">
        <f>IF(DONNEES!Q29="","",DONNEES!Q29)</f>
        <v>55</v>
      </c>
      <c r="F31" s="43">
        <f t="shared" si="0"/>
        <v>3.2098044937262913E-3</v>
      </c>
      <c r="G31" s="42">
        <f>IF(E31="","",SUM($E$5:E31))</f>
        <v>16671</v>
      </c>
      <c r="H31" s="44">
        <f t="shared" si="1"/>
        <v>0.97292092208929093</v>
      </c>
      <c r="I31" s="37"/>
      <c r="J31" s="38"/>
      <c r="K31" s="38"/>
      <c r="L31" s="38"/>
      <c r="M31" s="38"/>
      <c r="N31" s="38"/>
      <c r="O31" s="38"/>
      <c r="P31" s="38"/>
      <c r="Q31" s="58">
        <f t="shared" si="2"/>
        <v>0.22292092208929093</v>
      </c>
      <c r="R31" s="58">
        <f t="shared" si="3"/>
        <v>2.2920922089290974E-2</v>
      </c>
      <c r="S31" s="58">
        <f t="shared" si="4"/>
        <v>0.97292092208929093</v>
      </c>
      <c r="T31" s="59">
        <f t="shared" si="5"/>
        <v>0</v>
      </c>
      <c r="U31" s="59">
        <f t="shared" si="6"/>
        <v>0</v>
      </c>
      <c r="V31" s="57"/>
      <c r="W31" s="59">
        <f t="shared" si="7"/>
        <v>0.97292092208929093</v>
      </c>
      <c r="X31" s="59">
        <f t="shared" si="8"/>
        <v>6</v>
      </c>
      <c r="Y31" s="57" t="str">
        <f t="shared" si="9"/>
        <v/>
      </c>
      <c r="Z31" s="60" t="str">
        <f t="shared" si="10"/>
        <v/>
      </c>
      <c r="AA31" s="60">
        <f t="shared" si="11"/>
        <v>55</v>
      </c>
      <c r="AB31" s="57"/>
      <c r="AC31" s="57"/>
      <c r="AD31" s="57"/>
      <c r="AE31" s="57"/>
      <c r="AF31" s="57"/>
      <c r="AG31" s="57"/>
    </row>
    <row r="32" spans="2:33" x14ac:dyDescent="0.2">
      <c r="B32" s="25"/>
      <c r="C32" s="40">
        <f>IF(DONNEES!O30="","",DONNEES!O30)</f>
        <v>30</v>
      </c>
      <c r="D32" s="41" t="str">
        <f>IF(DONNEES!P30="","",DONNEES!P30)</f>
        <v>ELEMENT 30</v>
      </c>
      <c r="E32" s="42">
        <f>IF(DONNEES!Q30="","",DONNEES!Q30)</f>
        <v>53</v>
      </c>
      <c r="F32" s="43">
        <f t="shared" si="0"/>
        <v>3.0930843303180622E-3</v>
      </c>
      <c r="G32" s="42">
        <f>IF(E32="","",SUM($E$5:E32))</f>
        <v>16724</v>
      </c>
      <c r="H32" s="44">
        <f t="shared" si="1"/>
        <v>0.976014006419609</v>
      </c>
      <c r="I32" s="37"/>
      <c r="J32" s="38"/>
      <c r="K32" s="38"/>
      <c r="L32" s="38"/>
      <c r="M32" s="38"/>
      <c r="N32" s="38"/>
      <c r="O32" s="38"/>
      <c r="P32" s="38"/>
      <c r="Q32" s="58">
        <f t="shared" si="2"/>
        <v>0.226014006419609</v>
      </c>
      <c r="R32" s="58">
        <f t="shared" si="3"/>
        <v>2.6014006419609048E-2</v>
      </c>
      <c r="S32" s="58">
        <f t="shared" si="4"/>
        <v>0.976014006419609</v>
      </c>
      <c r="T32" s="59">
        <f t="shared" si="5"/>
        <v>0</v>
      </c>
      <c r="U32" s="59">
        <f t="shared" si="6"/>
        <v>0</v>
      </c>
      <c r="V32" s="57"/>
      <c r="W32" s="59">
        <f t="shared" si="7"/>
        <v>0.976014006419609</v>
      </c>
      <c r="X32" s="59">
        <f t="shared" si="8"/>
        <v>30</v>
      </c>
      <c r="Y32" s="57" t="str">
        <f t="shared" si="9"/>
        <v/>
      </c>
      <c r="Z32" s="60" t="str">
        <f t="shared" si="10"/>
        <v/>
      </c>
      <c r="AA32" s="60">
        <f t="shared" si="11"/>
        <v>53</v>
      </c>
      <c r="AB32" s="57"/>
      <c r="AC32" s="57"/>
      <c r="AD32" s="57"/>
      <c r="AE32" s="57"/>
      <c r="AF32" s="57"/>
      <c r="AG32" s="57"/>
    </row>
    <row r="33" spans="2:33" x14ac:dyDescent="0.2">
      <c r="B33" s="25"/>
      <c r="C33" s="40">
        <f>IF(DONNEES!O31="","",DONNEES!O31)</f>
        <v>49</v>
      </c>
      <c r="D33" s="41" t="str">
        <f>IF(DONNEES!P31="","",DONNEES!P31)</f>
        <v>ELEMENT 49</v>
      </c>
      <c r="E33" s="42">
        <f>IF(DONNEES!Q31="","",DONNEES!Q31)</f>
        <v>48</v>
      </c>
      <c r="F33" s="43">
        <f t="shared" si="0"/>
        <v>2.8012839217974907E-3</v>
      </c>
      <c r="G33" s="42">
        <f>IF(E33="","",SUM($E$5:E33))</f>
        <v>16772</v>
      </c>
      <c r="H33" s="44">
        <f t="shared" si="1"/>
        <v>0.97881529034140646</v>
      </c>
      <c r="I33" s="37"/>
      <c r="J33" s="38"/>
      <c r="K33" s="38"/>
      <c r="L33" s="38"/>
      <c r="M33" s="38"/>
      <c r="N33" s="38"/>
      <c r="O33" s="38"/>
      <c r="P33" s="38"/>
      <c r="Q33" s="58">
        <f t="shared" si="2"/>
        <v>0.22881529034140646</v>
      </c>
      <c r="R33" s="58">
        <f t="shared" si="3"/>
        <v>2.8815290341406508E-2</v>
      </c>
      <c r="S33" s="58">
        <f t="shared" si="4"/>
        <v>0.97881529034140646</v>
      </c>
      <c r="T33" s="59">
        <f t="shared" si="5"/>
        <v>0</v>
      </c>
      <c r="U33" s="59">
        <f t="shared" si="6"/>
        <v>0</v>
      </c>
      <c r="V33" s="57"/>
      <c r="W33" s="59">
        <f t="shared" si="7"/>
        <v>0.97881529034140646</v>
      </c>
      <c r="X33" s="59">
        <f t="shared" si="8"/>
        <v>49</v>
      </c>
      <c r="Y33" s="57" t="str">
        <f t="shared" si="9"/>
        <v/>
      </c>
      <c r="Z33" s="60" t="str">
        <f t="shared" si="10"/>
        <v/>
      </c>
      <c r="AA33" s="60">
        <f t="shared" si="11"/>
        <v>48</v>
      </c>
      <c r="AB33" s="57"/>
      <c r="AC33" s="57"/>
      <c r="AD33" s="57"/>
      <c r="AE33" s="57"/>
      <c r="AF33" s="57"/>
      <c r="AG33" s="57"/>
    </row>
    <row r="34" spans="2:33" x14ac:dyDescent="0.2">
      <c r="B34" s="25"/>
      <c r="C34" s="40">
        <f>IF(DONNEES!O32="","",DONNEES!O32)</f>
        <v>44</v>
      </c>
      <c r="D34" s="41" t="str">
        <f>IF(DONNEES!P32="","",DONNEES!P32)</f>
        <v>ELEMENT 44</v>
      </c>
      <c r="E34" s="42">
        <f>IF(DONNEES!Q32="","",DONNEES!Q32)</f>
        <v>40</v>
      </c>
      <c r="F34" s="43">
        <f t="shared" si="0"/>
        <v>2.3344032681645753E-3</v>
      </c>
      <c r="G34" s="42">
        <f>IF(E34="","",SUM($E$5:E34))</f>
        <v>16812</v>
      </c>
      <c r="H34" s="44">
        <f t="shared" si="1"/>
        <v>0.98114969360957105</v>
      </c>
      <c r="I34" s="37"/>
      <c r="J34" s="38"/>
      <c r="K34" s="38"/>
      <c r="L34" s="38"/>
      <c r="M34" s="38"/>
      <c r="N34" s="38"/>
      <c r="O34" s="38"/>
      <c r="P34" s="38"/>
      <c r="Q34" s="58">
        <f t="shared" si="2"/>
        <v>0.23114969360957105</v>
      </c>
      <c r="R34" s="58">
        <f t="shared" si="3"/>
        <v>3.1149693609571094E-2</v>
      </c>
      <c r="S34" s="58">
        <f t="shared" si="4"/>
        <v>0.98114969360957105</v>
      </c>
      <c r="T34" s="59">
        <f t="shared" si="5"/>
        <v>0</v>
      </c>
      <c r="U34" s="59">
        <f t="shared" si="6"/>
        <v>0</v>
      </c>
      <c r="V34" s="57"/>
      <c r="W34" s="59">
        <f t="shared" si="7"/>
        <v>0.98114969360957105</v>
      </c>
      <c r="X34" s="59">
        <f t="shared" si="8"/>
        <v>44</v>
      </c>
      <c r="Y34" s="57" t="str">
        <f t="shared" si="9"/>
        <v/>
      </c>
      <c r="Z34" s="60" t="str">
        <f t="shared" si="10"/>
        <v/>
      </c>
      <c r="AA34" s="60">
        <f t="shared" si="11"/>
        <v>40</v>
      </c>
      <c r="AB34" s="57"/>
      <c r="AC34" s="57"/>
      <c r="AD34" s="57"/>
      <c r="AE34" s="57"/>
      <c r="AF34" s="57"/>
      <c r="AG34" s="57"/>
    </row>
    <row r="35" spans="2:33" x14ac:dyDescent="0.2">
      <c r="B35" s="25"/>
      <c r="C35" s="40">
        <f>IF(DONNEES!O33="","",DONNEES!O33)</f>
        <v>22</v>
      </c>
      <c r="D35" s="41" t="str">
        <f>IF(DONNEES!P33="","",DONNEES!P33)</f>
        <v>ELEMENT 22</v>
      </c>
      <c r="E35" s="42">
        <f>IF(DONNEES!Q33="","",DONNEES!Q33)</f>
        <v>35</v>
      </c>
      <c r="F35" s="43">
        <f t="shared" si="0"/>
        <v>2.0426028596440037E-3</v>
      </c>
      <c r="G35" s="42">
        <f>IF(E35="","",SUM($E$5:E35))</f>
        <v>16847</v>
      </c>
      <c r="H35" s="44">
        <f t="shared" si="1"/>
        <v>0.98319229646921502</v>
      </c>
      <c r="I35" s="37"/>
      <c r="J35" s="38"/>
      <c r="K35" s="38"/>
      <c r="L35" s="38"/>
      <c r="M35" s="38"/>
      <c r="N35" s="38"/>
      <c r="O35" s="38"/>
      <c r="P35" s="38"/>
      <c r="Q35" s="58">
        <f t="shared" si="2"/>
        <v>0.23319229646921502</v>
      </c>
      <c r="R35" s="58">
        <f t="shared" si="3"/>
        <v>3.3192296469215066E-2</v>
      </c>
      <c r="S35" s="58">
        <f t="shared" si="4"/>
        <v>0.98319229646921502</v>
      </c>
      <c r="T35" s="59">
        <f t="shared" si="5"/>
        <v>0</v>
      </c>
      <c r="U35" s="59">
        <f t="shared" si="6"/>
        <v>0</v>
      </c>
      <c r="V35" s="57"/>
      <c r="W35" s="59">
        <f t="shared" si="7"/>
        <v>0.98319229646921502</v>
      </c>
      <c r="X35" s="59">
        <f t="shared" si="8"/>
        <v>22</v>
      </c>
      <c r="Y35" s="57" t="str">
        <f t="shared" si="9"/>
        <v/>
      </c>
      <c r="Z35" s="60" t="str">
        <f t="shared" si="10"/>
        <v/>
      </c>
      <c r="AA35" s="60">
        <f t="shared" si="11"/>
        <v>35</v>
      </c>
      <c r="AB35" s="57"/>
      <c r="AC35" s="57"/>
      <c r="AD35" s="57"/>
      <c r="AE35" s="57"/>
      <c r="AF35" s="57"/>
      <c r="AG35" s="57"/>
    </row>
    <row r="36" spans="2:33" x14ac:dyDescent="0.2">
      <c r="B36" s="25"/>
      <c r="C36" s="40">
        <f>IF(DONNEES!O34="","",DONNEES!O34)</f>
        <v>10</v>
      </c>
      <c r="D36" s="41" t="str">
        <f>IF(DONNEES!P34="","",DONNEES!P34)</f>
        <v>ELEMENT 10</v>
      </c>
      <c r="E36" s="42">
        <f>IF(DONNEES!Q34="","",DONNEES!Q34)</f>
        <v>32</v>
      </c>
      <c r="F36" s="43">
        <f t="shared" si="0"/>
        <v>1.8675226145316603E-3</v>
      </c>
      <c r="G36" s="42">
        <f>IF(E36="","",SUM($E$5:E36))</f>
        <v>16879</v>
      </c>
      <c r="H36" s="44">
        <f t="shared" si="1"/>
        <v>0.98505981908374673</v>
      </c>
      <c r="I36" s="37"/>
      <c r="J36" s="38"/>
      <c r="K36" s="38"/>
      <c r="L36" s="38"/>
      <c r="M36" s="38"/>
      <c r="N36" s="38"/>
      <c r="O36" s="38"/>
      <c r="P36" s="38"/>
      <c r="Q36" s="58">
        <f t="shared" si="2"/>
        <v>0.23505981908374673</v>
      </c>
      <c r="R36" s="58">
        <f t="shared" si="3"/>
        <v>3.5059819083746779E-2</v>
      </c>
      <c r="S36" s="58">
        <f t="shared" si="4"/>
        <v>0.98505981908374673</v>
      </c>
      <c r="T36" s="59">
        <f t="shared" si="5"/>
        <v>0</v>
      </c>
      <c r="U36" s="59">
        <f t="shared" si="6"/>
        <v>0</v>
      </c>
      <c r="V36" s="57"/>
      <c r="W36" s="59">
        <f t="shared" si="7"/>
        <v>0.98505981908374673</v>
      </c>
      <c r="X36" s="59">
        <f t="shared" si="8"/>
        <v>10</v>
      </c>
      <c r="Y36" s="57" t="str">
        <f t="shared" si="9"/>
        <v/>
      </c>
      <c r="Z36" s="60" t="str">
        <f t="shared" si="10"/>
        <v/>
      </c>
      <c r="AA36" s="60">
        <f t="shared" si="11"/>
        <v>32</v>
      </c>
      <c r="AB36" s="57"/>
      <c r="AC36" s="57"/>
      <c r="AD36" s="57"/>
      <c r="AE36" s="57"/>
      <c r="AF36" s="57"/>
      <c r="AG36" s="57"/>
    </row>
    <row r="37" spans="2:33" x14ac:dyDescent="0.2">
      <c r="B37" s="25"/>
      <c r="C37" s="40">
        <f>IF(DONNEES!O35="","",DONNEES!O35)</f>
        <v>26</v>
      </c>
      <c r="D37" s="41" t="str">
        <f>IF(DONNEES!P35="","",DONNEES!P35)</f>
        <v>ELEMENT 26</v>
      </c>
      <c r="E37" s="42">
        <f>IF(DONNEES!Q35="","",DONNEES!Q35)</f>
        <v>30</v>
      </c>
      <c r="F37" s="43">
        <f t="shared" si="0"/>
        <v>1.7508024511234317E-3</v>
      </c>
      <c r="G37" s="42">
        <f>IF(E37="","",SUM($E$5:E37))</f>
        <v>16909</v>
      </c>
      <c r="H37" s="44">
        <f t="shared" si="1"/>
        <v>0.9868106215348702</v>
      </c>
      <c r="I37" s="37"/>
      <c r="J37" s="38"/>
      <c r="K37" s="38"/>
      <c r="L37" s="38"/>
      <c r="M37" s="38"/>
      <c r="N37" s="38"/>
      <c r="O37" s="38"/>
      <c r="P37" s="38"/>
      <c r="Q37" s="58">
        <f t="shared" si="2"/>
        <v>0.2368106215348702</v>
      </c>
      <c r="R37" s="58">
        <f t="shared" si="3"/>
        <v>3.6810621534870247E-2</v>
      </c>
      <c r="S37" s="58">
        <f t="shared" si="4"/>
        <v>0.9868106215348702</v>
      </c>
      <c r="T37" s="59">
        <f t="shared" si="5"/>
        <v>0</v>
      </c>
      <c r="U37" s="59">
        <f t="shared" si="6"/>
        <v>0</v>
      </c>
      <c r="V37" s="57"/>
      <c r="W37" s="59">
        <f t="shared" si="7"/>
        <v>0.9868106215348702</v>
      </c>
      <c r="X37" s="59">
        <f t="shared" si="8"/>
        <v>26</v>
      </c>
      <c r="Y37" s="57" t="str">
        <f t="shared" si="9"/>
        <v/>
      </c>
      <c r="Z37" s="60" t="str">
        <f t="shared" si="10"/>
        <v/>
      </c>
      <c r="AA37" s="60">
        <f t="shared" si="11"/>
        <v>30</v>
      </c>
      <c r="AB37" s="57"/>
      <c r="AC37" s="57"/>
      <c r="AD37" s="57"/>
      <c r="AE37" s="57"/>
      <c r="AF37" s="57"/>
      <c r="AG37" s="57"/>
    </row>
    <row r="38" spans="2:33" x14ac:dyDescent="0.2">
      <c r="B38" s="25"/>
      <c r="C38" s="40">
        <f>IF(DONNEES!O36="","",DONNEES!O36)</f>
        <v>11</v>
      </c>
      <c r="D38" s="41" t="str">
        <f>IF(DONNEES!P36="","",DONNEES!P36)</f>
        <v>ELEMENT 11</v>
      </c>
      <c r="E38" s="42">
        <f>IF(DONNEES!Q36="","",DONNEES!Q36)</f>
        <v>26</v>
      </c>
      <c r="F38" s="43">
        <f t="shared" si="0"/>
        <v>1.517362124306974E-3</v>
      </c>
      <c r="G38" s="42">
        <f>IF(E38="","",SUM($E$5:E38))</f>
        <v>16935</v>
      </c>
      <c r="H38" s="44">
        <f t="shared" si="1"/>
        <v>0.98832798365917718</v>
      </c>
      <c r="I38" s="37"/>
      <c r="J38" s="38"/>
      <c r="K38" s="38"/>
      <c r="L38" s="38"/>
      <c r="M38" s="38"/>
      <c r="N38" s="38"/>
      <c r="O38" s="38"/>
      <c r="P38" s="38"/>
      <c r="Q38" s="58">
        <f t="shared" si="2"/>
        <v>0.23832798365917718</v>
      </c>
      <c r="R38" s="58">
        <f t="shared" si="3"/>
        <v>3.8327983659177223E-2</v>
      </c>
      <c r="S38" s="58">
        <f t="shared" si="4"/>
        <v>0.98832798365917718</v>
      </c>
      <c r="T38" s="59">
        <f t="shared" si="5"/>
        <v>0</v>
      </c>
      <c r="U38" s="59">
        <f t="shared" si="6"/>
        <v>0</v>
      </c>
      <c r="V38" s="57"/>
      <c r="W38" s="59">
        <f t="shared" si="7"/>
        <v>0.98832798365917718</v>
      </c>
      <c r="X38" s="59">
        <f t="shared" si="8"/>
        <v>11</v>
      </c>
      <c r="Y38" s="57" t="str">
        <f t="shared" si="9"/>
        <v/>
      </c>
      <c r="Z38" s="60" t="str">
        <f t="shared" si="10"/>
        <v/>
      </c>
      <c r="AA38" s="60">
        <f t="shared" si="11"/>
        <v>26</v>
      </c>
      <c r="AB38" s="57"/>
      <c r="AC38" s="57"/>
      <c r="AD38" s="57"/>
      <c r="AE38" s="57"/>
      <c r="AF38" s="57"/>
      <c r="AG38" s="57"/>
    </row>
    <row r="39" spans="2:33" x14ac:dyDescent="0.2">
      <c r="B39" s="25"/>
      <c r="C39" s="40">
        <f>IF(DONNEES!O37="","",DONNEES!O37)</f>
        <v>48</v>
      </c>
      <c r="D39" s="41" t="str">
        <f>IF(DONNEES!P37="","",DONNEES!P37)</f>
        <v>ELEMENT 48</v>
      </c>
      <c r="E39" s="42">
        <f>IF(DONNEES!Q37="","",DONNEES!Q37)</f>
        <v>25</v>
      </c>
      <c r="F39" s="43">
        <f t="shared" si="0"/>
        <v>1.4590020426028597E-3</v>
      </c>
      <c r="G39" s="42">
        <f>IF(E39="","",SUM($E$5:E39))</f>
        <v>16960</v>
      </c>
      <c r="H39" s="44">
        <f t="shared" si="1"/>
        <v>0.98978698570178003</v>
      </c>
      <c r="I39" s="37"/>
      <c r="J39" s="38"/>
      <c r="K39" s="38"/>
      <c r="L39" s="38"/>
      <c r="M39" s="38"/>
      <c r="N39" s="38"/>
      <c r="O39" s="38"/>
      <c r="P39" s="38"/>
      <c r="Q39" s="58">
        <f t="shared" si="2"/>
        <v>0.23978698570178003</v>
      </c>
      <c r="R39" s="58">
        <f t="shared" si="3"/>
        <v>3.9786985701780075E-2</v>
      </c>
      <c r="S39" s="58">
        <f t="shared" si="4"/>
        <v>0.98978698570178003</v>
      </c>
      <c r="T39" s="59">
        <f t="shared" si="5"/>
        <v>0</v>
      </c>
      <c r="U39" s="59">
        <f t="shared" si="6"/>
        <v>0</v>
      </c>
      <c r="V39" s="57"/>
      <c r="W39" s="59">
        <f t="shared" si="7"/>
        <v>0.98978698570178003</v>
      </c>
      <c r="X39" s="59">
        <f t="shared" si="8"/>
        <v>48</v>
      </c>
      <c r="Y39" s="57" t="str">
        <f t="shared" si="9"/>
        <v/>
      </c>
      <c r="Z39" s="60" t="str">
        <f t="shared" si="10"/>
        <v/>
      </c>
      <c r="AA39" s="60">
        <f t="shared" si="11"/>
        <v>25</v>
      </c>
      <c r="AB39" s="57"/>
      <c r="AC39" s="57"/>
      <c r="AD39" s="57"/>
      <c r="AE39" s="57"/>
      <c r="AF39" s="57"/>
      <c r="AG39" s="57"/>
    </row>
    <row r="40" spans="2:33" x14ac:dyDescent="0.2">
      <c r="B40" s="25"/>
      <c r="C40" s="40">
        <f>IF(DONNEES!O38="","",DONNEES!O38)</f>
        <v>15</v>
      </c>
      <c r="D40" s="41" t="str">
        <f>IF(DONNEES!P38="","",DONNEES!P38)</f>
        <v>ELEMENT 15</v>
      </c>
      <c r="E40" s="42">
        <f>IF(DONNEES!Q38="","",DONNEES!Q38)</f>
        <v>24</v>
      </c>
      <c r="F40" s="43">
        <f t="shared" si="0"/>
        <v>1.4006419608987453E-3</v>
      </c>
      <c r="G40" s="42">
        <f>IF(E40="","",SUM($E$5:E40))</f>
        <v>16984</v>
      </c>
      <c r="H40" s="44">
        <f t="shared" si="1"/>
        <v>0.99118762766267876</v>
      </c>
      <c r="I40" s="37"/>
      <c r="J40" s="38"/>
      <c r="K40" s="38"/>
      <c r="L40" s="38"/>
      <c r="M40" s="38"/>
      <c r="N40" s="38"/>
      <c r="O40" s="38"/>
      <c r="P40" s="38"/>
      <c r="Q40" s="58">
        <f t="shared" si="2"/>
        <v>0.24118762766267876</v>
      </c>
      <c r="R40" s="58">
        <f t="shared" si="3"/>
        <v>4.1187627662678805E-2</v>
      </c>
      <c r="S40" s="58">
        <f t="shared" si="4"/>
        <v>0.99118762766267876</v>
      </c>
      <c r="T40" s="59">
        <f t="shared" si="5"/>
        <v>0</v>
      </c>
      <c r="U40" s="59">
        <f t="shared" si="6"/>
        <v>0</v>
      </c>
      <c r="V40" s="57"/>
      <c r="W40" s="59">
        <f t="shared" si="7"/>
        <v>0.99118762766267876</v>
      </c>
      <c r="X40" s="59">
        <f t="shared" si="8"/>
        <v>15</v>
      </c>
      <c r="Y40" s="57" t="str">
        <f t="shared" si="9"/>
        <v/>
      </c>
      <c r="Z40" s="60" t="str">
        <f t="shared" si="10"/>
        <v/>
      </c>
      <c r="AA40" s="60">
        <f t="shared" si="11"/>
        <v>24</v>
      </c>
      <c r="AB40" s="57"/>
      <c r="AC40" s="57"/>
      <c r="AD40" s="57"/>
      <c r="AE40" s="57"/>
      <c r="AF40" s="57"/>
      <c r="AG40" s="57"/>
    </row>
    <row r="41" spans="2:33" x14ac:dyDescent="0.2">
      <c r="B41" s="25"/>
      <c r="C41" s="40">
        <f>IF(DONNEES!O39="","",DONNEES!O39)</f>
        <v>42</v>
      </c>
      <c r="D41" s="41" t="str">
        <f>IF(DONNEES!P39="","",DONNEES!P39)</f>
        <v>ELEMENT 42</v>
      </c>
      <c r="E41" s="42">
        <f>IF(DONNEES!Q39="","",DONNEES!Q39)</f>
        <v>20</v>
      </c>
      <c r="F41" s="43">
        <f t="shared" si="0"/>
        <v>1.1672016340822876E-3</v>
      </c>
      <c r="G41" s="42">
        <f>IF(E41="","",SUM($E$5:E41))</f>
        <v>17004</v>
      </c>
      <c r="H41" s="44">
        <f t="shared" si="1"/>
        <v>0.992354829296761</v>
      </c>
      <c r="I41" s="37"/>
      <c r="J41" s="38"/>
      <c r="K41" s="38"/>
      <c r="L41" s="38"/>
      <c r="M41" s="38"/>
      <c r="N41" s="38"/>
      <c r="O41" s="38"/>
      <c r="P41" s="38"/>
      <c r="Q41" s="58">
        <f t="shared" si="2"/>
        <v>0.242354829296761</v>
      </c>
      <c r="R41" s="58">
        <f t="shared" si="3"/>
        <v>4.2354829296761043E-2</v>
      </c>
      <c r="S41" s="58">
        <f t="shared" si="4"/>
        <v>0.992354829296761</v>
      </c>
      <c r="T41" s="59">
        <f t="shared" si="5"/>
        <v>0</v>
      </c>
      <c r="U41" s="59">
        <f t="shared" si="6"/>
        <v>0</v>
      </c>
      <c r="V41" s="57"/>
      <c r="W41" s="59">
        <f t="shared" si="7"/>
        <v>0.992354829296761</v>
      </c>
      <c r="X41" s="59">
        <f t="shared" si="8"/>
        <v>42</v>
      </c>
      <c r="Y41" s="57" t="str">
        <f t="shared" si="9"/>
        <v/>
      </c>
      <c r="Z41" s="60" t="str">
        <f t="shared" si="10"/>
        <v/>
      </c>
      <c r="AA41" s="60">
        <f t="shared" si="11"/>
        <v>20</v>
      </c>
      <c r="AB41" s="57"/>
      <c r="AC41" s="57"/>
      <c r="AD41" s="57"/>
      <c r="AE41" s="57"/>
      <c r="AF41" s="57"/>
      <c r="AG41" s="57"/>
    </row>
    <row r="42" spans="2:33" x14ac:dyDescent="0.2">
      <c r="B42" s="25"/>
      <c r="C42" s="40">
        <f>IF(DONNEES!O40="","",DONNEES!O40)</f>
        <v>36</v>
      </c>
      <c r="D42" s="41" t="str">
        <f>IF(DONNEES!P40="","",DONNEES!P40)</f>
        <v>ELEMENT 36</v>
      </c>
      <c r="E42" s="42">
        <f>IF(DONNEES!Q40="","",DONNEES!Q40)</f>
        <v>20</v>
      </c>
      <c r="F42" s="43">
        <f t="shared" si="0"/>
        <v>1.1672016340822876E-3</v>
      </c>
      <c r="G42" s="42">
        <f>IF(E42="","",SUM($E$5:E42))</f>
        <v>17024</v>
      </c>
      <c r="H42" s="44">
        <f t="shared" si="1"/>
        <v>0.99352203093084335</v>
      </c>
      <c r="I42" s="37"/>
      <c r="J42" s="38"/>
      <c r="K42" s="38"/>
      <c r="L42" s="38"/>
      <c r="M42" s="38"/>
      <c r="N42" s="38"/>
      <c r="O42" s="38"/>
      <c r="P42" s="38"/>
      <c r="Q42" s="58">
        <f t="shared" si="2"/>
        <v>0.24352203093084335</v>
      </c>
      <c r="R42" s="58">
        <f t="shared" si="3"/>
        <v>4.3522030930843392E-2</v>
      </c>
      <c r="S42" s="58">
        <f t="shared" si="4"/>
        <v>0.99352203093084335</v>
      </c>
      <c r="T42" s="59">
        <f t="shared" si="5"/>
        <v>0</v>
      </c>
      <c r="U42" s="59">
        <f t="shared" si="6"/>
        <v>0</v>
      </c>
      <c r="V42" s="57"/>
      <c r="W42" s="59">
        <f t="shared" si="7"/>
        <v>0.99352203093084335</v>
      </c>
      <c r="X42" s="59">
        <f t="shared" si="8"/>
        <v>36</v>
      </c>
      <c r="Y42" s="57" t="str">
        <f t="shared" si="9"/>
        <v/>
      </c>
      <c r="Z42" s="60" t="str">
        <f t="shared" si="10"/>
        <v/>
      </c>
      <c r="AA42" s="60">
        <f t="shared" si="11"/>
        <v>20</v>
      </c>
      <c r="AB42" s="57"/>
      <c r="AC42" s="57"/>
      <c r="AD42" s="57"/>
      <c r="AE42" s="57"/>
      <c r="AF42" s="57"/>
      <c r="AG42" s="57"/>
    </row>
    <row r="43" spans="2:33" x14ac:dyDescent="0.2">
      <c r="B43" s="25"/>
      <c r="C43" s="40">
        <f>IF(DONNEES!O41="","",DONNEES!O41)</f>
        <v>35</v>
      </c>
      <c r="D43" s="41" t="str">
        <f>IF(DONNEES!P41="","",DONNEES!P41)</f>
        <v>ELEMENT 35</v>
      </c>
      <c r="E43" s="42">
        <f>IF(DONNEES!Q41="","",DONNEES!Q41)</f>
        <v>20</v>
      </c>
      <c r="F43" s="43">
        <f t="shared" si="0"/>
        <v>1.1672016340822876E-3</v>
      </c>
      <c r="G43" s="42">
        <f>IF(E43="","",SUM($E$5:E43))</f>
        <v>17044</v>
      </c>
      <c r="H43" s="44">
        <f t="shared" si="1"/>
        <v>0.99468923256492559</v>
      </c>
      <c r="I43" s="37"/>
      <c r="J43" s="38"/>
      <c r="K43" s="38"/>
      <c r="L43" s="38"/>
      <c r="M43" s="38"/>
      <c r="N43" s="38"/>
      <c r="O43" s="38"/>
      <c r="P43" s="38"/>
      <c r="Q43" s="58">
        <f t="shared" si="2"/>
        <v>0.24468923256492559</v>
      </c>
      <c r="R43" s="58">
        <f t="shared" si="3"/>
        <v>4.4689232564925629E-2</v>
      </c>
      <c r="S43" s="58">
        <f t="shared" si="4"/>
        <v>0.99468923256492559</v>
      </c>
      <c r="T43" s="59">
        <f t="shared" si="5"/>
        <v>0</v>
      </c>
      <c r="U43" s="59">
        <f t="shared" si="6"/>
        <v>0</v>
      </c>
      <c r="V43" s="57"/>
      <c r="W43" s="59">
        <f t="shared" si="7"/>
        <v>0.99468923256492559</v>
      </c>
      <c r="X43" s="59">
        <f t="shared" si="8"/>
        <v>35</v>
      </c>
      <c r="Y43" s="57" t="str">
        <f t="shared" si="9"/>
        <v/>
      </c>
      <c r="Z43" s="60" t="str">
        <f t="shared" si="10"/>
        <v/>
      </c>
      <c r="AA43" s="60">
        <f t="shared" si="11"/>
        <v>20</v>
      </c>
      <c r="AB43" s="57"/>
      <c r="AC43" s="57"/>
      <c r="AD43" s="57"/>
      <c r="AE43" s="57"/>
      <c r="AF43" s="57"/>
      <c r="AG43" s="57"/>
    </row>
    <row r="44" spans="2:33" x14ac:dyDescent="0.2">
      <c r="B44" s="25"/>
      <c r="C44" s="40">
        <f>IF(DONNEES!O42="","",DONNEES!O42)</f>
        <v>18</v>
      </c>
      <c r="D44" s="41" t="str">
        <f>IF(DONNEES!P42="","",DONNEES!P42)</f>
        <v>ELEMENT 18</v>
      </c>
      <c r="E44" s="42">
        <f>IF(DONNEES!Q42="","",DONNEES!Q42)</f>
        <v>18</v>
      </c>
      <c r="F44" s="43">
        <f t="shared" si="0"/>
        <v>1.050481470674059E-3</v>
      </c>
      <c r="G44" s="42">
        <f>IF(E44="","",SUM($E$5:E44))</f>
        <v>17062</v>
      </c>
      <c r="H44" s="44">
        <f t="shared" si="1"/>
        <v>0.99573971403559969</v>
      </c>
      <c r="I44" s="37"/>
      <c r="J44" s="38"/>
      <c r="K44" s="38"/>
      <c r="L44" s="38"/>
      <c r="M44" s="38"/>
      <c r="N44" s="38"/>
      <c r="O44" s="38"/>
      <c r="P44" s="38"/>
      <c r="Q44" s="58">
        <f t="shared" si="2"/>
        <v>0.24573971403559969</v>
      </c>
      <c r="R44" s="58">
        <f t="shared" si="3"/>
        <v>4.5739714035599732E-2</v>
      </c>
      <c r="S44" s="58">
        <f t="shared" si="4"/>
        <v>0.99573971403559969</v>
      </c>
      <c r="T44" s="59">
        <f t="shared" si="5"/>
        <v>0</v>
      </c>
      <c r="U44" s="59">
        <f t="shared" si="6"/>
        <v>0</v>
      </c>
      <c r="V44" s="57"/>
      <c r="W44" s="59">
        <f t="shared" si="7"/>
        <v>0.99573971403559969</v>
      </c>
      <c r="X44" s="59">
        <f t="shared" si="8"/>
        <v>18</v>
      </c>
      <c r="Y44" s="57" t="str">
        <f t="shared" si="9"/>
        <v/>
      </c>
      <c r="Z44" s="60" t="str">
        <f t="shared" si="10"/>
        <v/>
      </c>
      <c r="AA44" s="60">
        <f t="shared" si="11"/>
        <v>18</v>
      </c>
      <c r="AB44" s="57"/>
      <c r="AC44" s="57"/>
      <c r="AD44" s="57"/>
      <c r="AE44" s="57"/>
      <c r="AF44" s="57"/>
      <c r="AG44" s="57"/>
    </row>
    <row r="45" spans="2:33" x14ac:dyDescent="0.2">
      <c r="B45" s="25"/>
      <c r="C45" s="40">
        <f>IF(DONNEES!O43="","",DONNEES!O43)</f>
        <v>21</v>
      </c>
      <c r="D45" s="41" t="str">
        <f>IF(DONNEES!P43="","",DONNEES!P43)</f>
        <v>ELEMENT 21</v>
      </c>
      <c r="E45" s="42">
        <f>IF(DONNEES!Q43="","",DONNEES!Q43)</f>
        <v>15</v>
      </c>
      <c r="F45" s="43">
        <f t="shared" si="0"/>
        <v>8.7540122556171583E-4</v>
      </c>
      <c r="G45" s="42">
        <f>IF(E45="","",SUM($E$5:E45))</f>
        <v>17077</v>
      </c>
      <c r="H45" s="44">
        <f t="shared" si="1"/>
        <v>0.99661511526116131</v>
      </c>
      <c r="I45" s="37"/>
      <c r="J45" s="38"/>
      <c r="K45" s="38"/>
      <c r="L45" s="38"/>
      <c r="M45" s="38"/>
      <c r="N45" s="38"/>
      <c r="O45" s="38"/>
      <c r="P45" s="38"/>
      <c r="Q45" s="58">
        <f t="shared" si="2"/>
        <v>0.24661511526116131</v>
      </c>
      <c r="R45" s="58">
        <f t="shared" si="3"/>
        <v>4.6615115261161355E-2</v>
      </c>
      <c r="S45" s="58">
        <f t="shared" si="4"/>
        <v>0.99661511526116131</v>
      </c>
      <c r="T45" s="59">
        <f t="shared" si="5"/>
        <v>0</v>
      </c>
      <c r="U45" s="59">
        <f t="shared" si="6"/>
        <v>0</v>
      </c>
      <c r="V45" s="57"/>
      <c r="W45" s="59">
        <f t="shared" si="7"/>
        <v>0.99661511526116131</v>
      </c>
      <c r="X45" s="59">
        <f t="shared" si="8"/>
        <v>21</v>
      </c>
      <c r="Y45" s="57" t="str">
        <f t="shared" si="9"/>
        <v/>
      </c>
      <c r="Z45" s="60" t="str">
        <f t="shared" si="10"/>
        <v/>
      </c>
      <c r="AA45" s="60">
        <f t="shared" si="11"/>
        <v>15</v>
      </c>
      <c r="AB45" s="57"/>
      <c r="AC45" s="57"/>
      <c r="AD45" s="57"/>
      <c r="AE45" s="57"/>
      <c r="AF45" s="57"/>
      <c r="AG45" s="57"/>
    </row>
    <row r="46" spans="2:33" x14ac:dyDescent="0.2">
      <c r="B46" s="25"/>
      <c r="C46" s="40">
        <f>IF(DONNEES!O44="","",DONNEES!O44)</f>
        <v>16</v>
      </c>
      <c r="D46" s="41" t="str">
        <f>IF(DONNEES!P44="","",DONNEES!P44)</f>
        <v>ELEMENT 16</v>
      </c>
      <c r="E46" s="42">
        <f>IF(DONNEES!Q44="","",DONNEES!Q44)</f>
        <v>15</v>
      </c>
      <c r="F46" s="43">
        <f t="shared" si="0"/>
        <v>8.7540122556171583E-4</v>
      </c>
      <c r="G46" s="42">
        <f>IF(E46="","",SUM($E$5:E46))</f>
        <v>17092</v>
      </c>
      <c r="H46" s="44">
        <f t="shared" si="1"/>
        <v>0.99749051648672304</v>
      </c>
      <c r="I46" s="37"/>
      <c r="J46" s="38"/>
      <c r="K46" s="38"/>
      <c r="L46" s="38"/>
      <c r="M46" s="38"/>
      <c r="N46" s="38"/>
      <c r="O46" s="38"/>
      <c r="P46" s="38"/>
      <c r="Q46" s="58">
        <f t="shared" si="2"/>
        <v>0.24749051648672304</v>
      </c>
      <c r="R46" s="58">
        <f t="shared" si="3"/>
        <v>4.7490516486723089E-2</v>
      </c>
      <c r="S46" s="58">
        <f t="shared" si="4"/>
        <v>0.99749051648672304</v>
      </c>
      <c r="T46" s="59">
        <f t="shared" si="5"/>
        <v>0</v>
      </c>
      <c r="U46" s="59">
        <f t="shared" si="6"/>
        <v>0</v>
      </c>
      <c r="V46" s="57"/>
      <c r="W46" s="59">
        <f t="shared" si="7"/>
        <v>0.99749051648672304</v>
      </c>
      <c r="X46" s="59">
        <f t="shared" si="8"/>
        <v>16</v>
      </c>
      <c r="Y46" s="57" t="str">
        <f t="shared" si="9"/>
        <v/>
      </c>
      <c r="Z46" s="60" t="str">
        <f t="shared" si="10"/>
        <v/>
      </c>
      <c r="AA46" s="60">
        <f t="shared" si="11"/>
        <v>15</v>
      </c>
      <c r="AB46" s="57"/>
      <c r="AC46" s="57"/>
      <c r="AD46" s="57"/>
      <c r="AE46" s="57"/>
      <c r="AF46" s="57"/>
      <c r="AG46" s="57"/>
    </row>
    <row r="47" spans="2:33" x14ac:dyDescent="0.2">
      <c r="B47" s="25"/>
      <c r="C47" s="40">
        <f>IF(DONNEES!O45="","",DONNEES!O45)</f>
        <v>9</v>
      </c>
      <c r="D47" s="41" t="str">
        <f>IF(DONNEES!P45="","",DONNEES!P45)</f>
        <v>ELEMENT 9</v>
      </c>
      <c r="E47" s="42">
        <f>IF(DONNEES!Q45="","",DONNEES!Q45)</f>
        <v>15</v>
      </c>
      <c r="F47" s="43">
        <f t="shared" si="0"/>
        <v>8.7540122556171583E-4</v>
      </c>
      <c r="G47" s="42">
        <f>IF(E47="","",SUM($E$5:E47))</f>
        <v>17107</v>
      </c>
      <c r="H47" s="44">
        <f t="shared" si="1"/>
        <v>0.99836591771228478</v>
      </c>
      <c r="I47" s="37"/>
      <c r="J47" s="38"/>
      <c r="K47" s="38"/>
      <c r="L47" s="38"/>
      <c r="M47" s="38"/>
      <c r="N47" s="38"/>
      <c r="O47" s="38"/>
      <c r="P47" s="38"/>
      <c r="Q47" s="58">
        <f t="shared" si="2"/>
        <v>0.24836591771228478</v>
      </c>
      <c r="R47" s="58">
        <f t="shared" si="3"/>
        <v>4.8365917712284823E-2</v>
      </c>
      <c r="S47" s="58">
        <f t="shared" si="4"/>
        <v>0.99836591771228478</v>
      </c>
      <c r="T47" s="59">
        <f t="shared" si="5"/>
        <v>0</v>
      </c>
      <c r="U47" s="59">
        <f t="shared" si="6"/>
        <v>0</v>
      </c>
      <c r="V47" s="57"/>
      <c r="W47" s="59">
        <f t="shared" si="7"/>
        <v>0.99836591771228478</v>
      </c>
      <c r="X47" s="59">
        <f t="shared" si="8"/>
        <v>9</v>
      </c>
      <c r="Y47" s="57" t="str">
        <f t="shared" si="9"/>
        <v/>
      </c>
      <c r="Z47" s="60" t="str">
        <f t="shared" si="10"/>
        <v/>
      </c>
      <c r="AA47" s="60">
        <f t="shared" si="11"/>
        <v>15</v>
      </c>
      <c r="AB47" s="57"/>
      <c r="AC47" s="57"/>
      <c r="AD47" s="57"/>
      <c r="AE47" s="57"/>
      <c r="AF47" s="57"/>
      <c r="AG47" s="57"/>
    </row>
    <row r="48" spans="2:33" x14ac:dyDescent="0.2">
      <c r="B48" s="25"/>
      <c r="C48" s="40">
        <f>IF(DONNEES!O46="","",DONNEES!O46)</f>
        <v>7</v>
      </c>
      <c r="D48" s="41" t="str">
        <f>IF(DONNEES!P46="","",DONNEES!P46)</f>
        <v>ELEMENT 7</v>
      </c>
      <c r="E48" s="42">
        <f>IF(DONNEES!Q46="","",DONNEES!Q46)</f>
        <v>10</v>
      </c>
      <c r="F48" s="43">
        <f t="shared" si="0"/>
        <v>5.8360081704114382E-4</v>
      </c>
      <c r="G48" s="42">
        <f>IF(E48="","",SUM($E$5:E48))</f>
        <v>17117</v>
      </c>
      <c r="H48" s="44">
        <f t="shared" si="1"/>
        <v>0.9989495185293259</v>
      </c>
      <c r="I48" s="37"/>
      <c r="J48" s="38"/>
      <c r="K48" s="38"/>
      <c r="L48" s="38"/>
      <c r="M48" s="38"/>
      <c r="N48" s="38"/>
      <c r="O48" s="38"/>
      <c r="P48" s="38"/>
      <c r="Q48" s="58">
        <f t="shared" si="2"/>
        <v>0.2489495185293259</v>
      </c>
      <c r="R48" s="58">
        <f t="shared" si="3"/>
        <v>4.8949518529325942E-2</v>
      </c>
      <c r="S48" s="58">
        <f t="shared" si="4"/>
        <v>0.9989495185293259</v>
      </c>
      <c r="T48" s="59">
        <f t="shared" si="5"/>
        <v>0</v>
      </c>
      <c r="U48" s="59">
        <f t="shared" si="6"/>
        <v>0</v>
      </c>
      <c r="V48" s="57"/>
      <c r="W48" s="59">
        <f t="shared" si="7"/>
        <v>0.9989495185293259</v>
      </c>
      <c r="X48" s="59">
        <f t="shared" si="8"/>
        <v>7</v>
      </c>
      <c r="Y48" s="57" t="str">
        <f t="shared" si="9"/>
        <v/>
      </c>
      <c r="Z48" s="60" t="str">
        <f t="shared" si="10"/>
        <v/>
      </c>
      <c r="AA48" s="60">
        <f t="shared" si="11"/>
        <v>10</v>
      </c>
      <c r="AB48" s="57"/>
      <c r="AC48" s="57"/>
      <c r="AD48" s="57"/>
      <c r="AE48" s="57"/>
      <c r="AF48" s="57"/>
      <c r="AG48" s="57"/>
    </row>
    <row r="49" spans="2:33" x14ac:dyDescent="0.2">
      <c r="B49" s="25"/>
      <c r="C49" s="40">
        <f>IF(DONNEES!O47="","",DONNEES!O47)</f>
        <v>46</v>
      </c>
      <c r="D49" s="41" t="str">
        <f>IF(DONNEES!P47="","",DONNEES!P47)</f>
        <v>ELEMENT 46</v>
      </c>
      <c r="E49" s="42">
        <f>IF(DONNEES!Q47="","",DONNEES!Q47)</f>
        <v>8</v>
      </c>
      <c r="F49" s="43">
        <f t="shared" si="0"/>
        <v>4.6688065363291508E-4</v>
      </c>
      <c r="G49" s="42">
        <f>IF(E49="","",SUM($E$5:E49))</f>
        <v>17125</v>
      </c>
      <c r="H49" s="44">
        <f t="shared" si="1"/>
        <v>0.99941639918295888</v>
      </c>
      <c r="I49" s="37"/>
      <c r="J49" s="38"/>
      <c r="K49" s="38"/>
      <c r="L49" s="38"/>
      <c r="M49" s="38"/>
      <c r="N49" s="38"/>
      <c r="O49" s="38"/>
      <c r="P49" s="38"/>
      <c r="Q49" s="58">
        <f t="shared" si="2"/>
        <v>0.24941639918295888</v>
      </c>
      <c r="R49" s="58">
        <f t="shared" si="3"/>
        <v>4.9416399182958926E-2</v>
      </c>
      <c r="S49" s="58">
        <f t="shared" si="4"/>
        <v>0.99941639918295888</v>
      </c>
      <c r="T49" s="59">
        <f t="shared" si="5"/>
        <v>0</v>
      </c>
      <c r="U49" s="59">
        <f t="shared" si="6"/>
        <v>0</v>
      </c>
      <c r="V49" s="57"/>
      <c r="W49" s="59">
        <f t="shared" si="7"/>
        <v>0.99941639918295888</v>
      </c>
      <c r="X49" s="59">
        <f t="shared" si="8"/>
        <v>46</v>
      </c>
      <c r="Y49" s="57" t="str">
        <f t="shared" si="9"/>
        <v/>
      </c>
      <c r="Z49" s="60" t="str">
        <f t="shared" si="10"/>
        <v/>
      </c>
      <c r="AA49" s="60">
        <f t="shared" si="11"/>
        <v>8</v>
      </c>
      <c r="AB49" s="57"/>
      <c r="AC49" s="57"/>
      <c r="AD49" s="57"/>
      <c r="AE49" s="57"/>
      <c r="AF49" s="57"/>
      <c r="AG49" s="57"/>
    </row>
    <row r="50" spans="2:33" x14ac:dyDescent="0.2">
      <c r="B50" s="25"/>
      <c r="C50" s="40">
        <f>IF(DONNEES!O48="","",DONNEES!O48)</f>
        <v>13</v>
      </c>
      <c r="D50" s="41" t="str">
        <f>IF(DONNEES!P48="","",DONNEES!P48)</f>
        <v>ELEMENT 13</v>
      </c>
      <c r="E50" s="42">
        <f>IF(DONNEES!Q48="","",DONNEES!Q48)</f>
        <v>5</v>
      </c>
      <c r="F50" s="43">
        <f t="shared" si="0"/>
        <v>2.9180040852057191E-4</v>
      </c>
      <c r="G50" s="42">
        <f>IF(E50="","",SUM($E$5:E50))</f>
        <v>17130</v>
      </c>
      <c r="H50" s="44">
        <f t="shared" si="1"/>
        <v>0.99970819959147939</v>
      </c>
      <c r="I50" s="37"/>
      <c r="J50" s="38"/>
      <c r="K50" s="38"/>
      <c r="L50" s="38"/>
      <c r="M50" s="38"/>
      <c r="N50" s="38"/>
      <c r="O50" s="38"/>
      <c r="P50" s="38"/>
      <c r="Q50" s="58">
        <f t="shared" si="2"/>
        <v>0.24970819959147939</v>
      </c>
      <c r="R50" s="58">
        <f t="shared" si="3"/>
        <v>4.9708199591479429E-2</v>
      </c>
      <c r="S50" s="58">
        <f t="shared" si="4"/>
        <v>0.99970819959147939</v>
      </c>
      <c r="T50" s="59">
        <f t="shared" si="5"/>
        <v>0</v>
      </c>
      <c r="U50" s="59">
        <f t="shared" si="6"/>
        <v>0</v>
      </c>
      <c r="V50" s="57"/>
      <c r="W50" s="59">
        <f t="shared" si="7"/>
        <v>0.99970819959147939</v>
      </c>
      <c r="X50" s="59">
        <f t="shared" si="8"/>
        <v>13</v>
      </c>
      <c r="Y50" s="57" t="str">
        <f t="shared" si="9"/>
        <v/>
      </c>
      <c r="Z50" s="60" t="str">
        <f t="shared" si="10"/>
        <v/>
      </c>
      <c r="AA50" s="60">
        <f t="shared" si="11"/>
        <v>5</v>
      </c>
      <c r="AB50" s="57"/>
      <c r="AC50" s="57"/>
      <c r="AD50" s="57"/>
      <c r="AE50" s="57"/>
      <c r="AF50" s="57"/>
      <c r="AG50" s="57"/>
    </row>
    <row r="51" spans="2:33" x14ac:dyDescent="0.2">
      <c r="B51" s="25"/>
      <c r="C51" s="40">
        <f>IF(DONNEES!O49="","",DONNEES!O49)</f>
        <v>5</v>
      </c>
      <c r="D51" s="41" t="str">
        <f>IF(DONNEES!P49="","",DONNEES!P49)</f>
        <v>ELEMENT 5</v>
      </c>
      <c r="E51" s="42">
        <f>IF(DONNEES!Q49="","",DONNEES!Q49)</f>
        <v>2</v>
      </c>
      <c r="F51" s="43">
        <f t="shared" si="0"/>
        <v>1.1672016340822877E-4</v>
      </c>
      <c r="G51" s="42">
        <f>IF(E51="","",SUM($E$5:E51))</f>
        <v>17132</v>
      </c>
      <c r="H51" s="44">
        <f t="shared" si="1"/>
        <v>0.99982491975488763</v>
      </c>
      <c r="I51" s="37"/>
      <c r="J51" s="38"/>
      <c r="K51" s="38"/>
      <c r="L51" s="38"/>
      <c r="M51" s="38"/>
      <c r="N51" s="38"/>
      <c r="O51" s="38"/>
      <c r="P51" s="38"/>
      <c r="Q51" s="58">
        <f t="shared" si="2"/>
        <v>0.24982491975488763</v>
      </c>
      <c r="R51" s="58">
        <f t="shared" si="3"/>
        <v>4.9824919754887675E-2</v>
      </c>
      <c r="S51" s="58">
        <f t="shared" si="4"/>
        <v>0.99982491975488763</v>
      </c>
      <c r="T51" s="59">
        <f t="shared" si="5"/>
        <v>0</v>
      </c>
      <c r="U51" s="59">
        <f t="shared" si="6"/>
        <v>0</v>
      </c>
      <c r="V51" s="57"/>
      <c r="W51" s="59">
        <f t="shared" si="7"/>
        <v>0.99982491975488763</v>
      </c>
      <c r="X51" s="59">
        <f t="shared" si="8"/>
        <v>5</v>
      </c>
      <c r="Y51" s="57" t="str">
        <f t="shared" si="9"/>
        <v/>
      </c>
      <c r="Z51" s="60" t="str">
        <f t="shared" si="10"/>
        <v/>
      </c>
      <c r="AA51" s="60">
        <f t="shared" si="11"/>
        <v>2</v>
      </c>
      <c r="AB51" s="57"/>
      <c r="AC51" s="57"/>
      <c r="AD51" s="57"/>
      <c r="AE51" s="57"/>
      <c r="AF51" s="57"/>
      <c r="AG51" s="57"/>
    </row>
    <row r="52" spans="2:33" x14ac:dyDescent="0.2">
      <c r="B52" s="25"/>
      <c r="C52" s="40">
        <f>IF(DONNEES!O50="","",DONNEES!O50)</f>
        <v>4</v>
      </c>
      <c r="D52" s="41" t="str">
        <f>IF(DONNEES!P50="","",DONNEES!P50)</f>
        <v>ELEMENT 4</v>
      </c>
      <c r="E52" s="42">
        <f>IF(DONNEES!Q50="","",DONNEES!Q50)</f>
        <v>2</v>
      </c>
      <c r="F52" s="43">
        <f t="shared" si="0"/>
        <v>1.1672016340822877E-4</v>
      </c>
      <c r="G52" s="42">
        <f>IF(E52="","",SUM($E$5:E52))</f>
        <v>17134</v>
      </c>
      <c r="H52" s="44">
        <f t="shared" si="1"/>
        <v>0.99994163991829588</v>
      </c>
      <c r="I52" s="37"/>
      <c r="J52" s="38"/>
      <c r="K52" s="38"/>
      <c r="L52" s="38"/>
      <c r="M52" s="38"/>
      <c r="N52" s="38"/>
      <c r="O52" s="38"/>
      <c r="P52" s="38"/>
      <c r="Q52" s="58">
        <f t="shared" si="2"/>
        <v>0.24994163991829588</v>
      </c>
      <c r="R52" s="58">
        <f t="shared" si="3"/>
        <v>4.9941639918295921E-2</v>
      </c>
      <c r="S52" s="58">
        <f t="shared" si="4"/>
        <v>0.99994163991829588</v>
      </c>
      <c r="T52" s="59">
        <f t="shared" si="5"/>
        <v>0</v>
      </c>
      <c r="U52" s="59">
        <f t="shared" si="6"/>
        <v>0</v>
      </c>
      <c r="V52" s="57"/>
      <c r="W52" s="59">
        <f t="shared" si="7"/>
        <v>0.99994163991829588</v>
      </c>
      <c r="X52" s="59">
        <f t="shared" si="8"/>
        <v>4</v>
      </c>
      <c r="Y52" s="57" t="str">
        <f t="shared" si="9"/>
        <v/>
      </c>
      <c r="Z52" s="60" t="str">
        <f t="shared" si="10"/>
        <v/>
      </c>
      <c r="AA52" s="60">
        <f t="shared" si="11"/>
        <v>2</v>
      </c>
      <c r="AB52" s="57"/>
      <c r="AC52" s="57"/>
      <c r="AD52" s="57"/>
      <c r="AE52" s="57"/>
      <c r="AF52" s="57"/>
      <c r="AG52" s="57"/>
    </row>
    <row r="53" spans="2:33" x14ac:dyDescent="0.2">
      <c r="B53" s="25"/>
      <c r="C53" s="40">
        <f>IF(DONNEES!O51="","",DONNEES!O51)</f>
        <v>3</v>
      </c>
      <c r="D53" s="41" t="str">
        <f>IF(DONNEES!P51="","",DONNEES!P51)</f>
        <v>ELEMENT 3</v>
      </c>
      <c r="E53" s="42">
        <f>IF(DONNEES!Q51="","",DONNEES!Q51)</f>
        <v>1</v>
      </c>
      <c r="F53" s="43">
        <f t="shared" si="0"/>
        <v>5.8360081704114384E-5</v>
      </c>
      <c r="G53" s="42">
        <f>IF(E53="","",SUM($E$5:E53))</f>
        <v>17135</v>
      </c>
      <c r="H53" s="44">
        <f t="shared" si="1"/>
        <v>1</v>
      </c>
      <c r="I53" s="37"/>
      <c r="J53" s="38"/>
      <c r="K53" s="38"/>
      <c r="L53" s="38"/>
      <c r="M53" s="38"/>
      <c r="N53" s="38"/>
      <c r="O53" s="38"/>
      <c r="P53" s="38"/>
      <c r="Q53" s="58">
        <f t="shared" si="2"/>
        <v>0.25</v>
      </c>
      <c r="R53" s="58">
        <f t="shared" si="3"/>
        <v>5.0000000000000044E-2</v>
      </c>
      <c r="S53" s="58">
        <f t="shared" si="4"/>
        <v>1</v>
      </c>
      <c r="T53" s="59">
        <f t="shared" si="5"/>
        <v>0</v>
      </c>
      <c r="U53" s="59">
        <f t="shared" si="6"/>
        <v>0</v>
      </c>
      <c r="V53" s="57"/>
      <c r="W53" s="59">
        <f t="shared" si="7"/>
        <v>1</v>
      </c>
      <c r="X53" s="59">
        <f t="shared" si="8"/>
        <v>3</v>
      </c>
      <c r="Y53" s="57" t="str">
        <f t="shared" si="9"/>
        <v/>
      </c>
      <c r="Z53" s="60" t="str">
        <f t="shared" si="10"/>
        <v/>
      </c>
      <c r="AA53" s="60">
        <f t="shared" si="11"/>
        <v>1</v>
      </c>
      <c r="AB53" s="57"/>
      <c r="AC53" s="57"/>
      <c r="AD53" s="57"/>
      <c r="AE53" s="57"/>
      <c r="AF53" s="57"/>
      <c r="AG53" s="57"/>
    </row>
    <row r="54" spans="2:33" x14ac:dyDescent="0.2">
      <c r="B54" s="25"/>
      <c r="C54" s="45" t="str">
        <f>IF(DONNEES!O52="","",DONNEES!O52)</f>
        <v/>
      </c>
      <c r="D54" s="46" t="str">
        <f>IF(DONNEES!P52="","",DONNEES!P52)</f>
        <v/>
      </c>
      <c r="E54" s="47" t="str">
        <f>IF(DONNEES!Q52="","",DONNEES!Q52)</f>
        <v/>
      </c>
      <c r="F54" s="48" t="str">
        <f t="shared" si="0"/>
        <v/>
      </c>
      <c r="G54" s="47" t="str">
        <f>IF(E54="","",SUM($E$5:E54))</f>
        <v/>
      </c>
      <c r="H54" s="49" t="str">
        <f>IF(E54="","",IF(ISERROR(G54/$E$56),"",G54/$E$56))</f>
        <v/>
      </c>
      <c r="I54" s="37"/>
      <c r="J54" s="38"/>
      <c r="K54" s="38"/>
      <c r="L54" s="38"/>
      <c r="M54" s="38"/>
      <c r="N54" s="38"/>
      <c r="O54" s="38"/>
      <c r="P54" s="38"/>
      <c r="Q54" s="58" t="str">
        <f>IF(H54="","",ABS(0.75-H54))</f>
        <v/>
      </c>
      <c r="R54" s="58" t="str">
        <f>IF(H54="","",ABS(0.95-H54))</f>
        <v/>
      </c>
      <c r="S54" s="58" t="str">
        <f>H54</f>
        <v/>
      </c>
      <c r="T54" s="59" t="str">
        <f>IF(H54="","",IF(H54&lt;=VLOOKUP(MIN(Q$5:Q$54),$Q$5:$S$54,3,0),H54,0))</f>
        <v/>
      </c>
      <c r="U54" s="59" t="str">
        <f>IF(H54="","",IF(H54&lt;=VLOOKUP(MIN($R$5:$R$54),$R$5:$S$54,2,0),H54,0))</f>
        <v/>
      </c>
      <c r="V54" s="57"/>
      <c r="W54" s="59">
        <f>IF(H54="",2,H54)</f>
        <v>2</v>
      </c>
      <c r="X54" s="59" t="str">
        <f>C54</f>
        <v/>
      </c>
      <c r="Y54" s="57" t="str">
        <f>IF(H54&lt;=$G$56,E54,"")</f>
        <v/>
      </c>
      <c r="Z54" s="60" t="str">
        <f>IF(H54&lt;=$G$56,"",IF(H54&lt;=$H$56,E54,""))</f>
        <v/>
      </c>
      <c r="AA54" s="60" t="str">
        <f>IF(H54&lt;=$H$56,"",E54)</f>
        <v/>
      </c>
      <c r="AB54" s="57"/>
      <c r="AC54" s="57"/>
      <c r="AD54" s="57"/>
      <c r="AE54" s="57"/>
      <c r="AF54" s="57"/>
      <c r="AG54" s="57"/>
    </row>
    <row r="55" spans="2:33" ht="3.75" customHeight="1" x14ac:dyDescent="0.2">
      <c r="B55" s="50"/>
      <c r="C55" s="51"/>
      <c r="D55" s="52"/>
      <c r="E55" s="53"/>
      <c r="F55" s="53"/>
      <c r="G55" s="53"/>
      <c r="H55" s="53"/>
      <c r="I55" s="54"/>
      <c r="J55" s="30"/>
      <c r="K55" s="30"/>
      <c r="L55" s="30"/>
      <c r="M55" s="30"/>
      <c r="N55" s="30"/>
      <c r="O55" s="30"/>
      <c r="P55" s="30"/>
      <c r="Q55" s="58"/>
      <c r="R55" s="61"/>
      <c r="S55" s="57"/>
      <c r="T55" s="57"/>
      <c r="U55" s="59" t="str">
        <f>IF(H55="","",IF(H55&lt;VLOOKUP(MIN($R$5:$R$54),$R$5:$S$54,2,0),H55,VLOOKUP(MIN($R$5:$R$54),$R$5:$S$54,2,0)))</f>
        <v/>
      </c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2:33" s="24" customFormat="1" x14ac:dyDescent="0.2">
      <c r="D56" s="55" t="s">
        <v>4</v>
      </c>
      <c r="E56" s="24">
        <f>SUM($E$5:$E$54)</f>
        <v>17135</v>
      </c>
      <c r="G56" s="39">
        <f>VLOOKUP(MIN(Q$5:Q$54),$Q$5:$S$54,3,0)</f>
        <v>0.75360373504522904</v>
      </c>
      <c r="H56" s="39">
        <f>VLOOKUP(MIN($R$5:$R$54),$R$5:$S$54,2,0)</f>
        <v>0.95039393055150279</v>
      </c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2:33" x14ac:dyDescent="0.2"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2:33" x14ac:dyDescent="0.2"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</sheetData>
  <sheetProtection algorithmName="SHA-512" hashValue="cQEFiTcSDNqylM46KB3oHNsWaOKdzm+Z/sIjLyDVZWEJc9bsGSo60Z7KYx4J0+NAn/NzvQpz2uIy6pqtrhK6LQ==" saltValue="qHsSgBeDvxyRRkwoTkG2PQ==" spinCount="100000" sheet="1" formatCells="0" formatColumns="0" formatRows="0" insertColumns="0" insertRows="0" insertHyperlinks="0" deleteColumns="0" deleteRows="0" sort="0" autoFilter="0" pivotTables="0"/>
  <phoneticPr fontId="2" type="noConversion"/>
  <conditionalFormatting sqref="C5:H54">
    <cfRule type="expression" dxfId="2" priority="1" stopIfTrue="1">
      <formula>$W5&lt;=$G$56</formula>
    </cfRule>
    <cfRule type="expression" dxfId="1" priority="2" stopIfTrue="1">
      <formula>$W5&lt;$H$56</formula>
    </cfRule>
    <cfRule type="expression" dxfId="0" priority="3" stopIfTrue="1">
      <formula>$W5&gt;1</formula>
    </cfRule>
  </conditionalFormatting>
  <hyperlinks>
    <hyperlink ref="L10" r:id="rId1" xr:uid="{E123E6E7-FD12-4D1D-8C0B-4D85B0187980}"/>
  </hyperlinks>
  <printOptions horizontalCentered="1" verticalCentered="1"/>
  <pageMargins left="0.39370078740157483" right="0.39370078740157483" top="0.39370078740157483" bottom="0.39370078740157483" header="0" footer="0"/>
  <pageSetup orientation="portrait" horizontalDpi="1200" verticalDpi="1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DONNEES</vt:lpstr>
      <vt:lpstr>TABLEAU</vt:lpstr>
      <vt:lpstr>Graphi</vt:lpstr>
      <vt:lpstr>TABLEAU!Zone_d_impression</vt:lpstr>
    </vt:vector>
  </TitlesOfParts>
  <Company>Unicornis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ouati.com</dc:creator>
  <cp:lastModifiedBy>Sanad</cp:lastModifiedBy>
  <cp:lastPrinted>2008-01-03T14:06:04Z</cp:lastPrinted>
  <dcterms:created xsi:type="dcterms:W3CDTF">2008-01-03T08:25:10Z</dcterms:created>
  <dcterms:modified xsi:type="dcterms:W3CDTF">2024-04-26T21:24:20Z</dcterms:modified>
</cp:coreProperties>
</file>